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DW" sheetId="1" r:id="rId1"/>
  </sheets>
  <externalReferences>
    <externalReference r:id="rId2"/>
  </externalReferences>
  <definedNames>
    <definedName name="_xlnm.Print_Area" localSheetId="0">DW!$A$1:$L$58</definedName>
  </definedNames>
  <calcPr calcId="145621"/>
</workbook>
</file>

<file path=xl/calcChain.xml><?xml version="1.0" encoding="utf-8"?>
<calcChain xmlns="http://schemas.openxmlformats.org/spreadsheetml/2006/main">
  <c r="H51" i="1" l="1"/>
  <c r="E51" i="1"/>
  <c r="K51" i="1" s="1"/>
  <c r="B47" i="1"/>
  <c r="B46" i="1"/>
  <c r="K43" i="1"/>
  <c r="J43" i="1"/>
  <c r="I43" i="1"/>
  <c r="F43" i="1"/>
  <c r="L43" i="1" s="1"/>
  <c r="I39" i="1"/>
  <c r="E39" i="1"/>
  <c r="K39" i="1" s="1"/>
  <c r="D39" i="1"/>
  <c r="J39" i="1" s="1"/>
  <c r="B38" i="1"/>
  <c r="K35" i="1"/>
  <c r="J35" i="1"/>
  <c r="I35" i="1"/>
  <c r="F35" i="1"/>
  <c r="L35" i="1" s="1"/>
  <c r="H31" i="1"/>
  <c r="I31" i="1" s="1"/>
  <c r="D31" i="1"/>
  <c r="B30" i="1"/>
  <c r="K27" i="1"/>
  <c r="J27" i="1"/>
  <c r="I27" i="1"/>
  <c r="F27" i="1"/>
  <c r="L27" i="1" s="1"/>
  <c r="I23" i="1"/>
  <c r="D23" i="1"/>
  <c r="J23" i="1" s="1"/>
  <c r="E23" i="1"/>
  <c r="B22" i="1"/>
  <c r="K19" i="1"/>
  <c r="G19" i="1"/>
  <c r="G51" i="1" s="1"/>
  <c r="I51" i="1" s="1"/>
  <c r="I60" i="1" s="1"/>
  <c r="D19" i="1"/>
  <c r="D51" i="1" s="1"/>
  <c r="G47" i="1"/>
  <c r="E15" i="1"/>
  <c r="H10" i="1"/>
  <c r="G10" i="1"/>
  <c r="E10" i="1"/>
  <c r="D10" i="1"/>
  <c r="G9" i="1"/>
  <c r="D9" i="1"/>
  <c r="G8" i="1"/>
  <c r="E8" i="1"/>
  <c r="H8" i="1" s="1"/>
  <c r="D8" i="1"/>
  <c r="G5" i="1"/>
  <c r="E31" i="1" l="1"/>
  <c r="E47" i="1" s="1"/>
  <c r="K47" i="1" s="1"/>
  <c r="H47" i="1"/>
  <c r="I47" i="1"/>
  <c r="H17" i="1"/>
  <c r="I14" i="1"/>
  <c r="K14" i="1"/>
  <c r="E17" i="1"/>
  <c r="K17" i="1" s="1"/>
  <c r="G25" i="1"/>
  <c r="G33" i="1"/>
  <c r="G41" i="1"/>
  <c r="G46" i="1"/>
  <c r="G49" i="1" s="1"/>
  <c r="J22" i="1"/>
  <c r="D25" i="1"/>
  <c r="H25" i="1"/>
  <c r="I22" i="1"/>
  <c r="I25" i="1" s="1"/>
  <c r="J30" i="1"/>
  <c r="F30" i="1"/>
  <c r="D33" i="1"/>
  <c r="H33" i="1"/>
  <c r="I30" i="1"/>
  <c r="I33" i="1" s="1"/>
  <c r="D41" i="1"/>
  <c r="J38" i="1"/>
  <c r="F38" i="1"/>
  <c r="D46" i="1"/>
  <c r="H41" i="1"/>
  <c r="H46" i="1"/>
  <c r="I38" i="1"/>
  <c r="I41" i="1" s="1"/>
  <c r="G17" i="1"/>
  <c r="E25" i="1"/>
  <c r="F22" i="1"/>
  <c r="K22" i="1"/>
  <c r="E33" i="1"/>
  <c r="K30" i="1"/>
  <c r="E46" i="1"/>
  <c r="E41" i="1"/>
  <c r="K38" i="1"/>
  <c r="J14" i="1"/>
  <c r="F14" i="1"/>
  <c r="J51" i="1"/>
  <c r="F23" i="1"/>
  <c r="L23" i="1" s="1"/>
  <c r="J31" i="1"/>
  <c r="F31" i="1"/>
  <c r="L31" i="1" s="1"/>
  <c r="D15" i="1"/>
  <c r="D17" i="1" s="1"/>
  <c r="J17" i="1" s="1"/>
  <c r="I19" i="1"/>
  <c r="F39" i="1"/>
  <c r="L39" i="1" s="1"/>
  <c r="F51" i="1"/>
  <c r="L51" i="1" s="1"/>
  <c r="I15" i="1"/>
  <c r="J19" i="1"/>
  <c r="F19" i="1"/>
  <c r="K41" i="1" l="1"/>
  <c r="J25" i="1"/>
  <c r="J33" i="1"/>
  <c r="F41" i="1"/>
  <c r="L41" i="1" s="1"/>
  <c r="L38" i="1"/>
  <c r="J15" i="1"/>
  <c r="F15" i="1"/>
  <c r="L15" i="1" s="1"/>
  <c r="D47" i="1"/>
  <c r="L14" i="1"/>
  <c r="F17" i="1"/>
  <c r="E49" i="1"/>
  <c r="K46" i="1"/>
  <c r="F46" i="1"/>
  <c r="L22" i="1"/>
  <c r="F25" i="1"/>
  <c r="L25" i="1" s="1"/>
  <c r="I46" i="1"/>
  <c r="I49" i="1" s="1"/>
  <c r="H49" i="1"/>
  <c r="K25" i="1"/>
  <c r="J41" i="1"/>
  <c r="L30" i="1"/>
  <c r="F33" i="1"/>
  <c r="L33" i="1" s="1"/>
  <c r="I17" i="1"/>
  <c r="L19" i="1"/>
  <c r="K33" i="1"/>
  <c r="J46" i="1"/>
  <c r="K49" i="1" l="1"/>
  <c r="J47" i="1"/>
  <c r="F47" i="1"/>
  <c r="L47" i="1" s="1"/>
  <c r="L17" i="1"/>
  <c r="D49" i="1"/>
  <c r="J49" i="1" s="1"/>
  <c r="L46" i="1"/>
  <c r="F49" i="1" l="1"/>
  <c r="L49" i="1" s="1"/>
</calcChain>
</file>

<file path=xl/sharedStrings.xml><?xml version="1.0" encoding="utf-8"?>
<sst xmlns="http://schemas.openxmlformats.org/spreadsheetml/2006/main" count="45" uniqueCount="27">
  <si>
    <t>LOS RIOS COMMUNITY COLLEGE DISTRICT</t>
  </si>
  <si>
    <t>DAILY ENROLLMENT REPORT</t>
  </si>
  <si>
    <t>Summer 2017</t>
  </si>
  <si>
    <t>6th Week</t>
  </si>
  <si>
    <t>Summer 2016</t>
  </si>
  <si>
    <t>Percent Increase (Decrease)</t>
  </si>
  <si>
    <t>Day</t>
  </si>
  <si>
    <t>Eve</t>
  </si>
  <si>
    <t>Total</t>
  </si>
  <si>
    <t>AMERICAN RIVER COLLEGE</t>
  </si>
  <si>
    <t>Daily Census</t>
  </si>
  <si>
    <t>Positive</t>
  </si>
  <si>
    <t>Total WSCH</t>
  </si>
  <si>
    <t>Unduplicated Students</t>
  </si>
  <si>
    <t>COSUMNES RIVER COLLEGE</t>
  </si>
  <si>
    <t xml:space="preserve">FOLSOM LAKE COLLEGE </t>
  </si>
  <si>
    <t>SACRAMENTO CITY COLLEGE</t>
  </si>
  <si>
    <t xml:space="preserve"> </t>
  </si>
  <si>
    <t>DISTRICT TOTAL</t>
  </si>
  <si>
    <t xml:space="preserve">Notes:  </t>
  </si>
  <si>
    <r>
      <t>ARC:</t>
    </r>
    <r>
      <rPr>
        <i/>
        <sz val="10"/>
        <rFont val="Arial"/>
        <family val="2"/>
      </rPr>
      <t xml:space="preserve"> Unduplicated Student Headcount has been decreased for both terms to reflect actual Summer 2016</t>
    </r>
  </si>
  <si>
    <t xml:space="preserve">         Apprenticeship headcount of 2,770 for Day.</t>
  </si>
  <si>
    <r>
      <t>ARC:</t>
    </r>
    <r>
      <rPr>
        <i/>
        <sz val="10"/>
        <rFont val="Arial"/>
        <family val="2"/>
      </rPr>
      <t xml:space="preserve">  Hours for In-service courses are reported in Spring or Fall, not in Summer.</t>
    </r>
  </si>
  <si>
    <t>Unduplicated students include - Daily, Positive &amp; ISWE.</t>
  </si>
  <si>
    <t>Summer 2017 Positive WSCH reflects EOS Summer 2016 excluding Unauthorized Repeats, Schedule Not Printed,  Missing Grades,</t>
  </si>
  <si>
    <t xml:space="preserve">          Scheduling Errors, Basic Skills &amp; PA Res Hours Exceed Allowed as reported on CCFS-320 as of FY17 P2.</t>
  </si>
  <si>
    <t>prior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</si>
</sst>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dddd"/>
    <numFmt numFmtId="165" formatCode="[$-F800]dddd\,\ mmmm\ dd\,\ yyyy"/>
    <numFmt numFmtId="166" formatCode="[$-409]mmmm\ d\,\ yyyy;@"/>
    <numFmt numFmtId="167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Unicode MS"/>
      <family val="2"/>
    </font>
    <font>
      <i/>
      <u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theme="8" tint="0.79998168889431442"/>
        <bgColor indexed="9"/>
      </patternFill>
    </fill>
    <fill>
      <patternFill patternType="mediumGray">
        <fgColor indexed="22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" fillId="2" borderId="0"/>
    <xf numFmtId="5" fontId="1" fillId="2" borderId="0"/>
    <xf numFmtId="0" fontId="1" fillId="2" borderId="0"/>
    <xf numFmtId="2" fontId="1" fillId="2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" fillId="0" borderId="0"/>
    <xf numFmtId="0" fontId="11" fillId="0" borderId="0">
      <alignment vertical="top"/>
    </xf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9" fontId="1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3">
      <alignment horizontal="center"/>
    </xf>
    <xf numFmtId="3" fontId="14" fillId="0" borderId="0" applyFont="0" applyFill="0" applyBorder="0" applyAlignment="0" applyProtection="0"/>
    <xf numFmtId="0" fontId="14" fillId="6" borderId="0" applyNumberFormat="0" applyFont="0" applyBorder="0" applyAlignment="0" applyProtection="0"/>
  </cellStyleXfs>
  <cellXfs count="119">
    <xf numFmtId="0" fontId="0" fillId="0" borderId="0" xfId="0"/>
    <xf numFmtId="0" fontId="2" fillId="2" borderId="0" xfId="2" applyFont="1" applyFill="1"/>
    <xf numFmtId="15" fontId="2" fillId="2" borderId="0" xfId="2" quotePrefix="1" applyNumberFormat="1" applyFont="1" applyFill="1" applyBorder="1" applyAlignment="1">
      <alignment horizontal="center"/>
    </xf>
    <xf numFmtId="15" fontId="3" fillId="2" borderId="0" xfId="2" quotePrefix="1" applyNumberFormat="1" applyFont="1" applyFill="1" applyBorder="1" applyAlignment="1">
      <alignment horizontal="center"/>
    </xf>
    <xf numFmtId="0" fontId="1" fillId="2" borderId="0" xfId="2" applyFill="1"/>
    <xf numFmtId="15" fontId="3" fillId="2" borderId="0" xfId="2" applyNumberFormat="1" applyFont="1" applyFill="1" applyBorder="1" applyAlignment="1"/>
    <xf numFmtId="15" fontId="3" fillId="2" borderId="0" xfId="2" quotePrefix="1" applyNumberFormat="1" applyFont="1" applyFill="1" applyBorder="1" applyAlignment="1"/>
    <xf numFmtId="164" fontId="3" fillId="2" borderId="0" xfId="2" quotePrefix="1" applyNumberFormat="1" applyFont="1" applyFill="1" applyBorder="1" applyAlignment="1"/>
    <xf numFmtId="165" fontId="3" fillId="2" borderId="0" xfId="2" applyNumberFormat="1" applyFont="1" applyFill="1" applyBorder="1" applyAlignment="1"/>
    <xf numFmtId="165" fontId="3" fillId="2" borderId="0" xfId="2" quotePrefix="1" applyNumberFormat="1" applyFont="1" applyFill="1" applyBorder="1" applyAlignment="1"/>
    <xf numFmtId="15" fontId="5" fillId="2" borderId="1" xfId="2" applyNumberFormat="1" applyFont="1" applyFill="1" applyBorder="1" applyAlignment="1"/>
    <xf numFmtId="15" fontId="3" fillId="2" borderId="1" xfId="2" quotePrefix="1" applyNumberFormat="1" applyFont="1" applyFill="1" applyBorder="1" applyAlignment="1">
      <alignment horizontal="center"/>
    </xf>
    <xf numFmtId="15" fontId="6" fillId="0" borderId="0" xfId="2" quotePrefix="1" applyNumberFormat="1" applyFont="1" applyFill="1" applyBorder="1" applyAlignment="1"/>
    <xf numFmtId="0" fontId="1" fillId="0" borderId="0" xfId="2" applyFill="1"/>
    <xf numFmtId="15" fontId="7" fillId="3" borderId="4" xfId="2" applyNumberFormat="1" applyFont="1" applyFill="1" applyBorder="1" applyAlignment="1">
      <alignment horizontal="right"/>
    </xf>
    <xf numFmtId="15" fontId="7" fillId="4" borderId="4" xfId="2" applyNumberFormat="1" applyFont="1" applyFill="1" applyBorder="1" applyAlignment="1">
      <alignment horizontal="right"/>
    </xf>
    <xf numFmtId="0" fontId="7" fillId="5" borderId="4" xfId="2" applyFont="1" applyFill="1" applyBorder="1"/>
    <xf numFmtId="0" fontId="7" fillId="5" borderId="5" xfId="2" applyFont="1" applyFill="1" applyBorder="1"/>
    <xf numFmtId="0" fontId="7" fillId="5" borderId="6" xfId="2" applyFont="1" applyFill="1" applyBorder="1"/>
    <xf numFmtId="0" fontId="7" fillId="3" borderId="7" xfId="2" applyFont="1" applyFill="1" applyBorder="1" applyAlignment="1">
      <alignment horizontal="center"/>
    </xf>
    <xf numFmtId="0" fontId="7" fillId="3" borderId="0" xfId="2" applyFont="1" applyFill="1" applyBorder="1" applyAlignment="1">
      <alignment horizontal="center"/>
    </xf>
    <xf numFmtId="0" fontId="7" fillId="3" borderId="8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/>
    </xf>
    <xf numFmtId="0" fontId="7" fillId="4" borderId="0" xfId="2" applyFont="1" applyFill="1" applyAlignment="1">
      <alignment horizontal="center"/>
    </xf>
    <xf numFmtId="0" fontId="7" fillId="5" borderId="7" xfId="2" applyFont="1" applyFill="1" applyBorder="1" applyAlignment="1">
      <alignment horizontal="center"/>
    </xf>
    <xf numFmtId="0" fontId="7" fillId="5" borderId="0" xfId="2" applyFont="1" applyFill="1" applyAlignment="1">
      <alignment horizontal="center"/>
    </xf>
    <xf numFmtId="0" fontId="7" fillId="5" borderId="8" xfId="2" applyFont="1" applyFill="1" applyBorder="1" applyAlignment="1">
      <alignment horizontal="center"/>
    </xf>
    <xf numFmtId="0" fontId="7" fillId="3" borderId="9" xfId="2" applyFont="1" applyFill="1" applyBorder="1"/>
    <xf numFmtId="0" fontId="7" fillId="3" borderId="10" xfId="2" applyFont="1" applyFill="1" applyBorder="1"/>
    <xf numFmtId="0" fontId="1" fillId="2" borderId="9" xfId="2" applyFill="1" applyBorder="1"/>
    <xf numFmtId="0" fontId="1" fillId="2" borderId="10" xfId="2" applyFill="1" applyBorder="1"/>
    <xf numFmtId="0" fontId="1" fillId="2" borderId="11" xfId="2" applyFill="1" applyBorder="1"/>
    <xf numFmtId="10" fontId="1" fillId="2" borderId="9" xfId="2" applyNumberFormat="1" applyFill="1" applyBorder="1"/>
    <xf numFmtId="10" fontId="1" fillId="2" borderId="10" xfId="2" applyNumberFormat="1" applyFill="1" applyBorder="1"/>
    <xf numFmtId="10" fontId="1" fillId="2" borderId="11" xfId="2" applyNumberFormat="1" applyFill="1" applyBorder="1"/>
    <xf numFmtId="0" fontId="7" fillId="2" borderId="7" xfId="2" applyFont="1" applyFill="1" applyBorder="1"/>
    <xf numFmtId="0" fontId="7" fillId="2" borderId="0" xfId="2" applyFont="1" applyFill="1"/>
    <xf numFmtId="3" fontId="7" fillId="2" borderId="7" xfId="2" applyNumberFormat="1" applyFont="1" applyFill="1" applyBorder="1"/>
    <xf numFmtId="3" fontId="7" fillId="2" borderId="0" xfId="2" applyNumberFormat="1" applyFont="1" applyFill="1" applyBorder="1"/>
    <xf numFmtId="3" fontId="7" fillId="2" borderId="8" xfId="2" applyNumberFormat="1" applyFont="1" applyFill="1" applyBorder="1"/>
    <xf numFmtId="3" fontId="7" fillId="2" borderId="0" xfId="2" applyNumberFormat="1" applyFont="1" applyFill="1"/>
    <xf numFmtId="10" fontId="7" fillId="2" borderId="7" xfId="2" applyNumberFormat="1" applyFont="1" applyFill="1" applyBorder="1"/>
    <xf numFmtId="10" fontId="7" fillId="2" borderId="0" xfId="2" applyNumberFormat="1" applyFont="1" applyFill="1"/>
    <xf numFmtId="10" fontId="7" fillId="2" borderId="8" xfId="2" applyNumberFormat="1" applyFont="1" applyFill="1" applyBorder="1"/>
    <xf numFmtId="0" fontId="1" fillId="2" borderId="7" xfId="2" applyFont="1" applyFill="1" applyBorder="1"/>
    <xf numFmtId="0" fontId="1" fillId="2" borderId="0" xfId="2" applyFont="1" applyFill="1"/>
    <xf numFmtId="3" fontId="1" fillId="2" borderId="7" xfId="2" applyNumberFormat="1" applyFont="1" applyFill="1" applyBorder="1"/>
    <xf numFmtId="3" fontId="1" fillId="2" borderId="0" xfId="2" applyNumberFormat="1" applyFont="1" applyFill="1" applyBorder="1"/>
    <xf numFmtId="3" fontId="1" fillId="2" borderId="8" xfId="2" applyNumberFormat="1" applyFont="1" applyFill="1" applyBorder="1"/>
    <xf numFmtId="3" fontId="1" fillId="2" borderId="0" xfId="2" applyNumberFormat="1" applyFont="1" applyFill="1"/>
    <xf numFmtId="10" fontId="1" fillId="2" borderId="7" xfId="2" applyNumberFormat="1" applyFill="1" applyBorder="1"/>
    <xf numFmtId="10" fontId="1" fillId="2" borderId="0" xfId="2" applyNumberFormat="1" applyFill="1" applyBorder="1"/>
    <xf numFmtId="10" fontId="1" fillId="2" borderId="8" xfId="2" applyNumberFormat="1" applyFill="1" applyBorder="1"/>
    <xf numFmtId="3" fontId="1" fillId="0" borderId="7" xfId="2" applyNumberFormat="1" applyFont="1" applyFill="1" applyBorder="1"/>
    <xf numFmtId="3" fontId="1" fillId="0" borderId="0" xfId="2" applyNumberFormat="1" applyFont="1" applyFill="1" applyBorder="1"/>
    <xf numFmtId="3" fontId="1" fillId="0" borderId="8" xfId="2" applyNumberFormat="1" applyFont="1" applyFill="1" applyBorder="1"/>
    <xf numFmtId="3" fontId="1" fillId="0" borderId="0" xfId="2" applyNumberFormat="1" applyFont="1" applyFill="1"/>
    <xf numFmtId="0" fontId="1" fillId="2" borderId="7" xfId="2" applyFill="1" applyBorder="1"/>
    <xf numFmtId="0" fontId="1" fillId="0" borderId="0" xfId="2" applyBorder="1"/>
    <xf numFmtId="3" fontId="1" fillId="2" borderId="7" xfId="2" applyNumberFormat="1" applyFill="1" applyBorder="1"/>
    <xf numFmtId="0" fontId="1" fillId="2" borderId="0" xfId="2" applyFill="1" applyBorder="1"/>
    <xf numFmtId="3" fontId="1" fillId="2" borderId="8" xfId="2" applyNumberFormat="1" applyFill="1" applyBorder="1"/>
    <xf numFmtId="3" fontId="1" fillId="2" borderId="0" xfId="2" applyNumberFormat="1" applyFill="1" applyBorder="1"/>
    <xf numFmtId="3" fontId="1" fillId="2" borderId="12" xfId="2" applyNumberFormat="1" applyFill="1" applyBorder="1"/>
    <xf numFmtId="3" fontId="1" fillId="2" borderId="13" xfId="2" applyNumberFormat="1" applyFill="1" applyBorder="1"/>
    <xf numFmtId="3" fontId="1" fillId="2" borderId="14" xfId="2" applyNumberFormat="1" applyFill="1" applyBorder="1"/>
    <xf numFmtId="10" fontId="1" fillId="2" borderId="12" xfId="2" applyNumberFormat="1" applyFill="1" applyBorder="1"/>
    <xf numFmtId="10" fontId="1" fillId="2" borderId="13" xfId="2" applyNumberFormat="1" applyFill="1" applyBorder="1"/>
    <xf numFmtId="10" fontId="1" fillId="2" borderId="14" xfId="2" applyNumberFormat="1" applyFill="1" applyBorder="1"/>
    <xf numFmtId="3" fontId="1" fillId="2" borderId="0" xfId="2" applyNumberFormat="1" applyFill="1"/>
    <xf numFmtId="0" fontId="1" fillId="2" borderId="15" xfId="2" applyFill="1" applyBorder="1"/>
    <xf numFmtId="0" fontId="1" fillId="2" borderId="3" xfId="2" applyFill="1" applyBorder="1"/>
    <xf numFmtId="3" fontId="1" fillId="0" borderId="15" xfId="4" applyNumberFormat="1" applyFill="1" applyBorder="1"/>
    <xf numFmtId="167" fontId="1" fillId="0" borderId="3" xfId="5" applyNumberFormat="1" applyFont="1" applyBorder="1"/>
    <xf numFmtId="3" fontId="1" fillId="2" borderId="16" xfId="2" applyNumberFormat="1" applyFill="1" applyBorder="1"/>
    <xf numFmtId="3" fontId="1" fillId="2" borderId="3" xfId="2" applyNumberFormat="1" applyFill="1" applyBorder="1"/>
    <xf numFmtId="10" fontId="1" fillId="2" borderId="15" xfId="2" applyNumberFormat="1" applyFill="1" applyBorder="1"/>
    <xf numFmtId="10" fontId="1" fillId="2" borderId="3" xfId="2" applyNumberFormat="1" applyFill="1" applyBorder="1"/>
    <xf numFmtId="10" fontId="1" fillId="2" borderId="16" xfId="2" applyNumberFormat="1" applyFill="1" applyBorder="1"/>
    <xf numFmtId="0" fontId="1" fillId="0" borderId="9" xfId="2" applyFill="1" applyBorder="1"/>
    <xf numFmtId="0" fontId="1" fillId="0" borderId="10" xfId="2" applyFill="1" applyBorder="1"/>
    <xf numFmtId="3" fontId="7" fillId="0" borderId="7" xfId="2" applyNumberFormat="1" applyFont="1" applyFill="1" applyBorder="1"/>
    <xf numFmtId="3" fontId="7" fillId="0" borderId="0" xfId="2" applyNumberFormat="1" applyFont="1" applyFill="1"/>
    <xf numFmtId="3" fontId="1" fillId="0" borderId="7" xfId="2" applyNumberFormat="1" applyFill="1" applyBorder="1"/>
    <xf numFmtId="3" fontId="1" fillId="0" borderId="12" xfId="2" applyNumberFormat="1" applyFill="1" applyBorder="1"/>
    <xf numFmtId="3" fontId="1" fillId="0" borderId="13" xfId="2" applyNumberFormat="1" applyFill="1" applyBorder="1"/>
    <xf numFmtId="3" fontId="1" fillId="0" borderId="0" xfId="2" applyNumberFormat="1" applyFill="1"/>
    <xf numFmtId="3" fontId="1" fillId="2" borderId="15" xfId="2" applyNumberFormat="1" applyFill="1" applyBorder="1"/>
    <xf numFmtId="3" fontId="1" fillId="0" borderId="15" xfId="2" applyNumberFormat="1" applyFill="1" applyBorder="1"/>
    <xf numFmtId="3" fontId="1" fillId="0" borderId="0" xfId="2" applyNumberFormat="1" applyFill="1" applyBorder="1"/>
    <xf numFmtId="3" fontId="1" fillId="0" borderId="3" xfId="2" applyNumberFormat="1" applyFill="1" applyBorder="1"/>
    <xf numFmtId="10" fontId="1" fillId="2" borderId="7" xfId="2" applyNumberFormat="1" applyFont="1" applyFill="1" applyBorder="1"/>
    <xf numFmtId="10" fontId="1" fillId="2" borderId="0" xfId="2" applyNumberFormat="1" applyFont="1" applyFill="1"/>
    <xf numFmtId="10" fontId="1" fillId="2" borderId="8" xfId="2" applyNumberFormat="1" applyFont="1" applyFill="1" applyBorder="1"/>
    <xf numFmtId="0" fontId="6" fillId="0" borderId="0" xfId="4" applyFont="1"/>
    <xf numFmtId="0" fontId="1" fillId="0" borderId="0" xfId="4"/>
    <xf numFmtId="0" fontId="9" fillId="0" borderId="0" xfId="4" applyFont="1"/>
    <xf numFmtId="38" fontId="1" fillId="0" borderId="0" xfId="4" applyNumberFormat="1" applyFont="1"/>
    <xf numFmtId="0" fontId="1" fillId="0" borderId="0" xfId="4" applyFont="1"/>
    <xf numFmtId="0" fontId="6" fillId="0" borderId="0" xfId="4" applyFont="1" applyAlignment="1">
      <alignment vertical="top"/>
    </xf>
    <xf numFmtId="0" fontId="10" fillId="0" borderId="0" xfId="4" applyFont="1"/>
    <xf numFmtId="38" fontId="10" fillId="0" borderId="0" xfId="4" applyNumberFormat="1" applyFont="1"/>
    <xf numFmtId="0" fontId="1" fillId="2" borderId="0" xfId="4" applyFill="1"/>
    <xf numFmtId="3" fontId="1" fillId="2" borderId="0" xfId="4" applyNumberFormat="1" applyFill="1"/>
    <xf numFmtId="37" fontId="1" fillId="2" borderId="0" xfId="1" applyNumberFormat="1" applyFont="1" applyFill="1"/>
    <xf numFmtId="10" fontId="1" fillId="2" borderId="0" xfId="2" applyNumberFormat="1" applyFill="1"/>
    <xf numFmtId="164" fontId="6" fillId="0" borderId="2" xfId="2" quotePrefix="1" applyNumberFormat="1" applyFont="1" applyFill="1" applyBorder="1" applyAlignment="1">
      <alignment horizontal="left"/>
    </xf>
    <xf numFmtId="14" fontId="1" fillId="0" borderId="3" xfId="3" applyNumberFormat="1" applyFont="1" applyFill="1" applyBorder="1" applyAlignment="1">
      <alignment horizontal="left"/>
    </xf>
    <xf numFmtId="14" fontId="1" fillId="0" borderId="3" xfId="2" applyNumberFormat="1" applyFill="1" applyBorder="1" applyAlignment="1">
      <alignment horizontal="left"/>
    </xf>
    <xf numFmtId="164" fontId="3" fillId="2" borderId="0" xfId="2" quotePrefix="1" applyNumberFormat="1" applyFont="1" applyFill="1" applyBorder="1" applyAlignment="1">
      <alignment horizontal="right"/>
    </xf>
    <xf numFmtId="15" fontId="7" fillId="3" borderId="5" xfId="2" applyNumberFormat="1" applyFont="1" applyFill="1" applyBorder="1" applyAlignment="1">
      <alignment horizontal="left"/>
    </xf>
    <xf numFmtId="0" fontId="7" fillId="3" borderId="6" xfId="2" applyFont="1" applyFill="1" applyBorder="1" applyAlignment="1">
      <alignment horizontal="left"/>
    </xf>
    <xf numFmtId="15" fontId="7" fillId="4" borderId="5" xfId="2" quotePrefix="1" applyNumberFormat="1" applyFont="1" applyFill="1" applyBorder="1" applyAlignment="1">
      <alignment horizontal="left"/>
    </xf>
    <xf numFmtId="0" fontId="7" fillId="4" borderId="6" xfId="2" applyFont="1" applyFill="1" applyBorder="1" applyAlignment="1">
      <alignment horizontal="left"/>
    </xf>
    <xf numFmtId="15" fontId="2" fillId="2" borderId="0" xfId="2" applyNumberFormat="1" applyFont="1" applyFill="1" applyBorder="1" applyAlignment="1">
      <alignment horizontal="center"/>
    </xf>
    <xf numFmtId="15" fontId="4" fillId="2" borderId="0" xfId="2" applyNumberFormat="1" applyFont="1" applyFill="1" applyBorder="1" applyAlignment="1">
      <alignment horizontal="center"/>
    </xf>
    <xf numFmtId="15" fontId="3" fillId="2" borderId="0" xfId="2" quotePrefix="1" applyNumberFormat="1" applyFont="1" applyFill="1" applyBorder="1" applyAlignment="1">
      <alignment horizontal="right"/>
    </xf>
    <xf numFmtId="15" fontId="3" fillId="2" borderId="0" xfId="2" quotePrefix="1" applyNumberFormat="1" applyFont="1" applyFill="1" applyBorder="1" applyAlignment="1">
      <alignment horizontal="left"/>
    </xf>
    <xf numFmtId="166" fontId="3" fillId="2" borderId="0" xfId="2" quotePrefix="1" applyNumberFormat="1" applyFont="1" applyFill="1" applyBorder="1" applyAlignment="1">
      <alignment horizontal="left"/>
    </xf>
  </cellXfs>
  <cellStyles count="37">
    <cellStyle name="Comma" xfId="1" builtinId="3"/>
    <cellStyle name="Comma 2" xfId="5"/>
    <cellStyle name="Comma 2 2" xfId="6"/>
    <cellStyle name="Comma 3" xfId="7"/>
    <cellStyle name="Comma 3 2" xfId="8"/>
    <cellStyle name="Comma 4" xfId="9"/>
    <cellStyle name="Comma 4 2" xfId="10"/>
    <cellStyle name="Comma0" xfId="11"/>
    <cellStyle name="Currency0" xfId="12"/>
    <cellStyle name="Date" xfId="13"/>
    <cellStyle name="Fixed" xfId="14"/>
    <cellStyle name="Normal" xfId="0" builtinId="0"/>
    <cellStyle name="Normal 10" xfId="15"/>
    <cellStyle name="Normal 11" xfId="16"/>
    <cellStyle name="Normal 12" xfId="17"/>
    <cellStyle name="Normal 13" xfId="18"/>
    <cellStyle name="Normal 2" xfId="19"/>
    <cellStyle name="Normal 3" xfId="20"/>
    <cellStyle name="Normal 3 2" xfId="21"/>
    <cellStyle name="Normal 3 2 2" xfId="22"/>
    <cellStyle name="Normal 4" xfId="2"/>
    <cellStyle name="Normal 4 2" xfId="23"/>
    <cellStyle name="Normal 5" xfId="24"/>
    <cellStyle name="Normal 5 2" xfId="25"/>
    <cellStyle name="Normal 6" xfId="26"/>
    <cellStyle name="Normal 6 2" xfId="3"/>
    <cellStyle name="Normal 7" xfId="27"/>
    <cellStyle name="Normal 8" xfId="28"/>
    <cellStyle name="Normal 9" xfId="29"/>
    <cellStyle name="Normal_1 Week Prior - Wed060607dist" xfId="4"/>
    <cellStyle name="Percent 2" xfId="30"/>
    <cellStyle name="PSChar" xfId="31"/>
    <cellStyle name="PSDate" xfId="32"/>
    <cellStyle name="PSDec" xfId="33"/>
    <cellStyle name="PSHeading" xfId="34"/>
    <cellStyle name="PSInt" xfId="35"/>
    <cellStyle name="PSSpacer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ek%206%20Summer%202017,%2007-10-17%20Mond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"/>
      <sheetName val="Pivot Su17"/>
      <sheetName val="07-07-17"/>
      <sheetName val="Pivot Su16"/>
      <sheetName val="Spec Pos"/>
      <sheetName val="Sum15 Positive Hours"/>
      <sheetName val="Registration"/>
    </sheetNames>
    <sheetDataSet>
      <sheetData sheetId="0"/>
      <sheetData sheetId="1"/>
      <sheetData sheetId="2"/>
      <sheetData sheetId="3"/>
      <sheetData sheetId="4">
        <row r="13">
          <cell r="O13"/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M61"/>
  <sheetViews>
    <sheetView showGridLines="0" showZeros="0" tabSelected="1" zoomScaleNormal="100" workbookViewId="0">
      <selection activeCell="C6" sqref="C6"/>
    </sheetView>
  </sheetViews>
  <sheetFormatPr defaultColWidth="9.109375" defaultRowHeight="13.2" x14ac:dyDescent="0.25"/>
  <cols>
    <col min="1" max="1" width="3.109375" style="4" customWidth="1"/>
    <col min="2" max="2" width="3.44140625" style="4" customWidth="1"/>
    <col min="3" max="3" width="21" style="4" customWidth="1"/>
    <col min="4" max="4" width="12.21875" style="4" customWidth="1"/>
    <col min="5" max="5" width="8.33203125" style="4" customWidth="1"/>
    <col min="6" max="6" width="8.5546875" style="4" customWidth="1"/>
    <col min="7" max="7" width="12.21875" style="4" customWidth="1"/>
    <col min="8" max="8" width="9" style="4" customWidth="1"/>
    <col min="9" max="9" width="8.44140625" style="4" customWidth="1"/>
    <col min="10" max="10" width="8.88671875" style="4" customWidth="1"/>
    <col min="11" max="11" width="8.44140625" style="4" customWidth="1"/>
    <col min="12" max="12" width="8.33203125" style="4" customWidth="1"/>
    <col min="13" max="17" width="9.109375" style="4"/>
    <col min="18" max="18" width="26.6640625" style="4" customWidth="1"/>
    <col min="19" max="16384" width="9.109375" style="4"/>
  </cols>
  <sheetData>
    <row r="1" spans="1:247" s="1" customFormat="1" ht="19.5" customHeight="1" x14ac:dyDescent="0.3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247" ht="6" customHeight="1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47" ht="15.6" x14ac:dyDescent="0.3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247" ht="15" x14ac:dyDescent="0.25">
      <c r="A4" s="5"/>
      <c r="B4" s="6"/>
      <c r="C4" s="7"/>
      <c r="D4" s="6"/>
      <c r="E4" s="116" t="s">
        <v>2</v>
      </c>
      <c r="F4" s="116"/>
      <c r="G4" s="117" t="s">
        <v>3</v>
      </c>
      <c r="H4" s="117"/>
      <c r="I4" s="6"/>
      <c r="J4" s="6"/>
      <c r="K4" s="6"/>
      <c r="L4" s="6"/>
    </row>
    <row r="5" spans="1:247" ht="15" x14ac:dyDescent="0.25">
      <c r="A5" s="8"/>
      <c r="B5" s="9"/>
      <c r="C5" s="9"/>
      <c r="D5" s="9"/>
      <c r="E5" s="109">
        <v>42926</v>
      </c>
      <c r="F5" s="109"/>
      <c r="G5" s="118">
        <f>E5</f>
        <v>42926</v>
      </c>
      <c r="H5" s="118"/>
      <c r="I5" s="118"/>
      <c r="J5" s="118"/>
      <c r="K5" s="118"/>
      <c r="L5" s="118"/>
    </row>
    <row r="6" spans="1:247" ht="6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247" ht="15.6" x14ac:dyDescent="0.3">
      <c r="A7" s="3"/>
      <c r="B7" s="3"/>
      <c r="C7" s="3"/>
      <c r="D7" s="10" t="s">
        <v>2</v>
      </c>
      <c r="E7" s="11"/>
      <c r="F7" s="11"/>
      <c r="G7" s="10" t="s">
        <v>4</v>
      </c>
      <c r="H7" s="11"/>
      <c r="I7" s="11"/>
      <c r="J7" s="11"/>
      <c r="K7" s="11"/>
      <c r="L7" s="11"/>
    </row>
    <row r="8" spans="1:247" ht="15" x14ac:dyDescent="0.25">
      <c r="A8" s="3"/>
      <c r="B8" s="3"/>
      <c r="C8" s="3"/>
      <c r="D8" s="12" t="str">
        <f>G4</f>
        <v>6th Week</v>
      </c>
      <c r="E8" s="106">
        <f>E5</f>
        <v>42926</v>
      </c>
      <c r="F8" s="106"/>
      <c r="G8" s="12" t="str">
        <f>D8</f>
        <v>6th Week</v>
      </c>
      <c r="H8" s="106">
        <f>E8</f>
        <v>42926</v>
      </c>
      <c r="I8" s="106"/>
      <c r="J8" s="3"/>
      <c r="K8" s="3"/>
      <c r="L8" s="3"/>
    </row>
    <row r="9" spans="1:247" ht="13.5" customHeight="1" thickBot="1" x14ac:dyDescent="0.3">
      <c r="D9" s="107">
        <f>G5</f>
        <v>42926</v>
      </c>
      <c r="E9" s="107"/>
      <c r="F9" s="13"/>
      <c r="G9" s="108">
        <f>D9-364</f>
        <v>42562</v>
      </c>
      <c r="H9" s="108"/>
      <c r="I9" s="13"/>
      <c r="Q9" s="109"/>
      <c r="R9" s="109"/>
    </row>
    <row r="10" spans="1:247" x14ac:dyDescent="0.25">
      <c r="D10" s="14" t="str">
        <f>D7</f>
        <v>Summer 2017</v>
      </c>
      <c r="E10" s="110" t="str">
        <f>G4</f>
        <v>6th Week</v>
      </c>
      <c r="F10" s="111"/>
      <c r="G10" s="15" t="str">
        <f>G7</f>
        <v>Summer 2016</v>
      </c>
      <c r="H10" s="112" t="str">
        <f>G4</f>
        <v>6th Week</v>
      </c>
      <c r="I10" s="113"/>
      <c r="J10" s="16" t="s">
        <v>5</v>
      </c>
      <c r="K10" s="17"/>
      <c r="L10" s="18"/>
    </row>
    <row r="11" spans="1:247" ht="13.8" thickBot="1" x14ac:dyDescent="0.3">
      <c r="D11" s="19" t="s">
        <v>6</v>
      </c>
      <c r="E11" s="20" t="s">
        <v>7</v>
      </c>
      <c r="F11" s="21" t="s">
        <v>8</v>
      </c>
      <c r="G11" s="22" t="s">
        <v>6</v>
      </c>
      <c r="H11" s="23" t="s">
        <v>7</v>
      </c>
      <c r="I11" s="23" t="s">
        <v>8</v>
      </c>
      <c r="J11" s="24" t="s">
        <v>6</v>
      </c>
      <c r="K11" s="25" t="s">
        <v>7</v>
      </c>
      <c r="L11" s="26" t="s">
        <v>8</v>
      </c>
    </row>
    <row r="12" spans="1:247" x14ac:dyDescent="0.25">
      <c r="A12" s="27" t="s">
        <v>9</v>
      </c>
      <c r="B12" s="28"/>
      <c r="C12" s="28"/>
      <c r="D12" s="29"/>
      <c r="E12" s="30"/>
      <c r="F12" s="31"/>
      <c r="G12" s="29"/>
      <c r="H12" s="30"/>
      <c r="I12" s="30"/>
      <c r="J12" s="32"/>
      <c r="K12" s="33"/>
      <c r="L12" s="34"/>
    </row>
    <row r="13" spans="1:247" ht="5.25" customHeight="1" x14ac:dyDescent="0.25">
      <c r="A13" s="35"/>
      <c r="B13" s="36"/>
      <c r="C13" s="36"/>
      <c r="D13" s="37"/>
      <c r="E13" s="38"/>
      <c r="F13" s="39"/>
      <c r="G13" s="37"/>
      <c r="H13" s="40"/>
      <c r="I13" s="40"/>
      <c r="J13" s="41"/>
      <c r="K13" s="42"/>
      <c r="L13" s="43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</row>
    <row r="14" spans="1:247" s="45" customFormat="1" ht="12.75" customHeight="1" x14ac:dyDescent="0.25">
      <c r="A14" s="44"/>
      <c r="B14" s="45" t="s">
        <v>10</v>
      </c>
      <c r="D14" s="46">
        <v>36695.123406999992</v>
      </c>
      <c r="E14" s="47">
        <v>9043.3882069999981</v>
      </c>
      <c r="F14" s="48">
        <f>+D14+E14</f>
        <v>45738.511613999988</v>
      </c>
      <c r="G14" s="46">
        <v>38261.082216999981</v>
      </c>
      <c r="H14" s="47">
        <v>9382.0293810000039</v>
      </c>
      <c r="I14" s="49">
        <f>IF(H14+G14=0," ",H14+G14)</f>
        <v>47643.111597999989</v>
      </c>
      <c r="J14" s="50">
        <f t="shared" ref="J14:L15" si="0">ROUND((D14-G14)/(G14),4)</f>
        <v>-4.0899999999999999E-2</v>
      </c>
      <c r="K14" s="51">
        <f t="shared" si="0"/>
        <v>-3.61E-2</v>
      </c>
      <c r="L14" s="52">
        <f t="shared" si="0"/>
        <v>-0.04</v>
      </c>
    </row>
    <row r="15" spans="1:247" s="45" customFormat="1" ht="12.75" customHeight="1" x14ac:dyDescent="0.25">
      <c r="A15" s="44"/>
      <c r="B15" s="45" t="s">
        <v>11</v>
      </c>
      <c r="D15" s="53">
        <f>+G15</f>
        <v>2093.0352543529416</v>
      </c>
      <c r="E15" s="54">
        <f>+H15</f>
        <v>62.588234999999997</v>
      </c>
      <c r="F15" s="55">
        <f>+D15+E15</f>
        <v>2155.6234893529418</v>
      </c>
      <c r="G15" s="53">
        <v>2093.0352543529416</v>
      </c>
      <c r="H15" s="56">
        <v>62.588234999999997</v>
      </c>
      <c r="I15" s="49">
        <f>IF(H15+G15=0," ",H15+G15)</f>
        <v>2155.6234893529418</v>
      </c>
      <c r="J15" s="50">
        <f t="shared" si="0"/>
        <v>0</v>
      </c>
      <c r="K15" s="51">
        <v>0</v>
      </c>
      <c r="L15" s="52">
        <f t="shared" si="0"/>
        <v>0</v>
      </c>
    </row>
    <row r="16" spans="1:247" ht="7.95" customHeight="1" x14ac:dyDescent="0.25">
      <c r="A16" s="57"/>
      <c r="B16" s="58"/>
      <c r="D16" s="59"/>
      <c r="E16" s="60"/>
      <c r="F16" s="61"/>
      <c r="G16" s="59"/>
      <c r="I16" s="62"/>
      <c r="J16" s="50"/>
      <c r="K16" s="51"/>
      <c r="L16" s="52"/>
    </row>
    <row r="17" spans="1:247" ht="13.8" thickBot="1" x14ac:dyDescent="0.3">
      <c r="A17" s="57"/>
      <c r="C17" s="4" t="s">
        <v>12</v>
      </c>
      <c r="D17" s="63">
        <f t="shared" ref="D17:I17" si="1">SUM(D14:D16)</f>
        <v>38788.158661352936</v>
      </c>
      <c r="E17" s="64">
        <f t="shared" si="1"/>
        <v>9105.9764419999974</v>
      </c>
      <c r="F17" s="65">
        <f t="shared" si="1"/>
        <v>47894.135103352928</v>
      </c>
      <c r="G17" s="63">
        <f t="shared" si="1"/>
        <v>40354.117471352925</v>
      </c>
      <c r="H17" s="64">
        <f t="shared" si="1"/>
        <v>9444.6176160000032</v>
      </c>
      <c r="I17" s="64">
        <f t="shared" si="1"/>
        <v>49798.735087352929</v>
      </c>
      <c r="J17" s="66">
        <f>IF((D17-G17)/G17=0," ",ROUND((D17-G17)/G17,4))</f>
        <v>-3.8800000000000001E-2</v>
      </c>
      <c r="K17" s="67">
        <f>IF((E17-H17)/H17=0," ",ROUND((E17-H17)/H17,4))</f>
        <v>-3.5900000000000001E-2</v>
      </c>
      <c r="L17" s="68">
        <f>IF((F17-I17)/I17=0," ",ROUND((F17-I17)/I17,4))</f>
        <v>-3.8199999999999998E-2</v>
      </c>
    </row>
    <row r="18" spans="1:247" ht="7.95" customHeight="1" thickTop="1" x14ac:dyDescent="0.25">
      <c r="A18" s="57"/>
      <c r="D18" s="59"/>
      <c r="E18" s="62"/>
      <c r="F18" s="61"/>
      <c r="G18" s="59"/>
      <c r="H18" s="69"/>
      <c r="I18" s="69"/>
      <c r="J18" s="50"/>
      <c r="K18" s="51"/>
      <c r="L18" s="52"/>
    </row>
    <row r="19" spans="1:247" ht="13.8" thickBot="1" x14ac:dyDescent="0.3">
      <c r="A19" s="70"/>
      <c r="B19" s="71"/>
      <c r="C19" s="71" t="s">
        <v>13</v>
      </c>
      <c r="D19" s="72">
        <f>(2770-161)+9067</f>
        <v>11676</v>
      </c>
      <c r="E19" s="73">
        <v>1724</v>
      </c>
      <c r="F19" s="74">
        <f>IF(E19+D19=0," ",E19+D19)</f>
        <v>13400</v>
      </c>
      <c r="G19" s="72">
        <f>(2770-653)+9986</f>
        <v>12103</v>
      </c>
      <c r="H19" s="73">
        <v>1711</v>
      </c>
      <c r="I19" s="75">
        <f>+G19+H19</f>
        <v>13814</v>
      </c>
      <c r="J19" s="76">
        <f>IF((D19-G19)/G19=0," ",ROUND((D19-G19)/G19,4))</f>
        <v>-3.5299999999999998E-2</v>
      </c>
      <c r="K19" s="77">
        <f>IF((E19-H19)/H19=0," ",ROUND((E19-H19)/H19,4))</f>
        <v>7.6E-3</v>
      </c>
      <c r="L19" s="78">
        <f>IF((F19-I19)/I19=0," ",ROUND((F19-I19)/I19,4))</f>
        <v>-0.03</v>
      </c>
    </row>
    <row r="20" spans="1:247" x14ac:dyDescent="0.25">
      <c r="A20" s="27" t="s">
        <v>14</v>
      </c>
      <c r="B20" s="28"/>
      <c r="C20" s="28"/>
      <c r="D20" s="29"/>
      <c r="E20" s="30"/>
      <c r="F20" s="31"/>
      <c r="G20" s="79"/>
      <c r="H20" s="80"/>
      <c r="I20" s="30"/>
      <c r="J20" s="50"/>
      <c r="K20" s="51"/>
      <c r="L20" s="34"/>
    </row>
    <row r="21" spans="1:247" ht="5.25" customHeight="1" x14ac:dyDescent="0.25">
      <c r="A21" s="35"/>
      <c r="B21" s="36"/>
      <c r="C21" s="36"/>
      <c r="D21" s="37"/>
      <c r="E21" s="38"/>
      <c r="F21" s="39"/>
      <c r="G21" s="81"/>
      <c r="H21" s="82"/>
      <c r="I21" s="40"/>
      <c r="J21" s="41"/>
      <c r="K21" s="42"/>
      <c r="L21" s="43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</row>
    <row r="22" spans="1:247" s="45" customFormat="1" ht="12.75" customHeight="1" x14ac:dyDescent="0.25">
      <c r="A22" s="44"/>
      <c r="B22" s="45" t="str">
        <f>+B14</f>
        <v>Daily Census</v>
      </c>
      <c r="D22" s="46">
        <v>18100.307597000006</v>
      </c>
      <c r="E22" s="47">
        <v>3060.1882220000002</v>
      </c>
      <c r="F22" s="48">
        <f>IF(E22+D22=0," ",E22+D22)</f>
        <v>21160.495819000007</v>
      </c>
      <c r="G22" s="53">
        <v>16820.488174999988</v>
      </c>
      <c r="H22" s="54">
        <v>3135.1117529999997</v>
      </c>
      <c r="I22" s="47">
        <f>IF(H22+G22=0," ",H22+G22)</f>
        <v>19955.599927999989</v>
      </c>
      <c r="J22" s="50">
        <f t="shared" ref="J22:L23" si="2">ROUND((D22-G22)/(G22),4)</f>
        <v>7.6100000000000001E-2</v>
      </c>
      <c r="K22" s="51">
        <f t="shared" si="2"/>
        <v>-2.3900000000000001E-2</v>
      </c>
      <c r="L22" s="52">
        <f t="shared" si="2"/>
        <v>6.0400000000000002E-2</v>
      </c>
    </row>
    <row r="23" spans="1:247" s="45" customFormat="1" ht="12.75" customHeight="1" x14ac:dyDescent="0.25">
      <c r="A23" s="44"/>
      <c r="B23" s="45" t="s">
        <v>11</v>
      </c>
      <c r="D23" s="46">
        <f>+G23</f>
        <v>579.52705035294116</v>
      </c>
      <c r="E23" s="47">
        <f>+H23</f>
        <v>10.294117</v>
      </c>
      <c r="F23" s="48">
        <f>IF(E23+D23=0," ",E23+D23)</f>
        <v>589.82116735294119</v>
      </c>
      <c r="G23" s="53">
        <v>579.52705035294116</v>
      </c>
      <c r="H23" s="56">
        <v>10.294117</v>
      </c>
      <c r="I23" s="49">
        <f>IF(H23+G23=0," ",H23+G23)</f>
        <v>589.82116735294119</v>
      </c>
      <c r="J23" s="50">
        <f t="shared" si="2"/>
        <v>0</v>
      </c>
      <c r="K23" s="51">
        <v>0</v>
      </c>
      <c r="L23" s="52">
        <f t="shared" si="2"/>
        <v>0</v>
      </c>
    </row>
    <row r="24" spans="1:247" ht="7.95" customHeight="1" x14ac:dyDescent="0.25">
      <c r="A24" s="57"/>
      <c r="B24" s="58"/>
      <c r="D24" s="59"/>
      <c r="E24" s="60"/>
      <c r="F24" s="61"/>
      <c r="G24" s="83"/>
      <c r="H24" s="13"/>
      <c r="I24" s="62"/>
      <c r="J24" s="50"/>
      <c r="K24" s="51"/>
      <c r="L24" s="52"/>
    </row>
    <row r="25" spans="1:247" ht="13.8" thickBot="1" x14ac:dyDescent="0.3">
      <c r="A25" s="57"/>
      <c r="C25" s="4" t="s">
        <v>12</v>
      </c>
      <c r="D25" s="63">
        <f t="shared" ref="D25:I25" si="3">SUM(D22:D24)</f>
        <v>18679.834647352949</v>
      </c>
      <c r="E25" s="64">
        <f t="shared" si="3"/>
        <v>3070.4823390000001</v>
      </c>
      <c r="F25" s="65">
        <f t="shared" si="3"/>
        <v>21750.316986352947</v>
      </c>
      <c r="G25" s="84">
        <f t="shared" si="3"/>
        <v>17400.01522535293</v>
      </c>
      <c r="H25" s="85">
        <f t="shared" si="3"/>
        <v>3145.4058699999996</v>
      </c>
      <c r="I25" s="64">
        <f t="shared" si="3"/>
        <v>20545.421095352929</v>
      </c>
      <c r="J25" s="66">
        <f>IF((D25-G25)/G25=0," ",ROUND((D25-G25)/G25,4))</f>
        <v>7.3599999999999999E-2</v>
      </c>
      <c r="K25" s="67">
        <f>IF((E25-H25)/H25=0," ",ROUND((E25-H25)/H25,4))</f>
        <v>-2.3800000000000002E-2</v>
      </c>
      <c r="L25" s="68">
        <f>IF((F25-I25)/I25=0," ",ROUND((F25-I25)/I25,4))</f>
        <v>5.8599999999999999E-2</v>
      </c>
    </row>
    <row r="26" spans="1:247" ht="7.95" customHeight="1" thickTop="1" x14ac:dyDescent="0.25">
      <c r="A26" s="57"/>
      <c r="D26" s="59"/>
      <c r="E26" s="62"/>
      <c r="F26" s="61"/>
      <c r="G26" s="83"/>
      <c r="H26" s="86"/>
      <c r="I26" s="69"/>
      <c r="J26" s="50"/>
      <c r="K26" s="51"/>
      <c r="L26" s="52"/>
    </row>
    <row r="27" spans="1:247" ht="13.8" thickBot="1" x14ac:dyDescent="0.3">
      <c r="A27" s="70"/>
      <c r="B27" s="71"/>
      <c r="C27" s="71" t="s">
        <v>13</v>
      </c>
      <c r="D27" s="87">
        <v>4287</v>
      </c>
      <c r="E27" s="75">
        <v>593</v>
      </c>
      <c r="F27" s="74">
        <f>IF(E27+D27=0," ",E27+D27)</f>
        <v>4880</v>
      </c>
      <c r="G27" s="87">
        <v>4001</v>
      </c>
      <c r="H27" s="75">
        <v>640</v>
      </c>
      <c r="I27" s="75">
        <f>+G27+H27</f>
        <v>4641</v>
      </c>
      <c r="J27" s="76">
        <f>IF((D27-G27)/G27=0," ",ROUND((D27-G27)/G27,4))</f>
        <v>7.1499999999999994E-2</v>
      </c>
      <c r="K27" s="77">
        <f>IF((E27-H27)/H27=0," ",ROUND((E27-H27)/H27,4))</f>
        <v>-7.3400000000000007E-2</v>
      </c>
      <c r="L27" s="78">
        <f>IF((F27-I27)/I27=0," ",ROUND((F27-I27)/I27,4))</f>
        <v>5.1499999999999997E-2</v>
      </c>
    </row>
    <row r="28" spans="1:247" x14ac:dyDescent="0.25">
      <c r="A28" s="27" t="s">
        <v>15</v>
      </c>
      <c r="B28" s="28"/>
      <c r="C28" s="28"/>
      <c r="D28" s="29"/>
      <c r="E28" s="30"/>
      <c r="F28" s="31"/>
      <c r="G28" s="79"/>
      <c r="H28" s="80"/>
      <c r="I28" s="30"/>
      <c r="J28" s="50"/>
      <c r="K28" s="51"/>
      <c r="L28" s="34"/>
    </row>
    <row r="29" spans="1:247" ht="5.25" customHeight="1" x14ac:dyDescent="0.25">
      <c r="A29" s="35"/>
      <c r="B29" s="36"/>
      <c r="C29" s="36"/>
      <c r="D29" s="37"/>
      <c r="E29" s="38"/>
      <c r="F29" s="39"/>
      <c r="G29" s="81"/>
      <c r="H29" s="82"/>
      <c r="I29" s="40"/>
      <c r="J29" s="41"/>
      <c r="K29" s="42"/>
      <c r="L29" s="43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</row>
    <row r="30" spans="1:247" s="45" customFormat="1" ht="12.75" customHeight="1" x14ac:dyDescent="0.25">
      <c r="A30" s="44"/>
      <c r="B30" s="45" t="str">
        <f>+B14</f>
        <v>Daily Census</v>
      </c>
      <c r="D30" s="46">
        <v>10532.523510999999</v>
      </c>
      <c r="E30" s="47">
        <v>1799.3764650000001</v>
      </c>
      <c r="F30" s="48">
        <f>+D30+E30</f>
        <v>12331.899975999999</v>
      </c>
      <c r="G30" s="53">
        <v>9533.7176299999992</v>
      </c>
      <c r="H30" s="54">
        <v>2021.6294080000002</v>
      </c>
      <c r="I30" s="49">
        <f>IF(H30+G30=0," ",H30+G30)</f>
        <v>11555.347038</v>
      </c>
      <c r="J30" s="50">
        <f t="shared" ref="J30:L31" si="4">ROUND((D30-G30)/(G30),4)</f>
        <v>0.1048</v>
      </c>
      <c r="K30" s="51">
        <f t="shared" si="4"/>
        <v>-0.1099</v>
      </c>
      <c r="L30" s="52">
        <f t="shared" si="4"/>
        <v>6.7199999999999996E-2</v>
      </c>
    </row>
    <row r="31" spans="1:247" s="45" customFormat="1" ht="12.75" customHeight="1" x14ac:dyDescent="0.25">
      <c r="A31" s="44"/>
      <c r="B31" s="45" t="s">
        <v>11</v>
      </c>
      <c r="D31" s="46">
        <f>+G31</f>
        <v>25</v>
      </c>
      <c r="E31" s="47">
        <f>+H31</f>
        <v>0</v>
      </c>
      <c r="F31" s="48">
        <f>+D31+E31</f>
        <v>25</v>
      </c>
      <c r="G31" s="53">
        <v>25</v>
      </c>
      <c r="H31" s="56">
        <f>'[1]Spec Pos'!O13</f>
        <v>0</v>
      </c>
      <c r="I31" s="49">
        <f>IF(H31+G31=0," ",H31+G31)</f>
        <v>25</v>
      </c>
      <c r="J31" s="50">
        <f t="shared" si="4"/>
        <v>0</v>
      </c>
      <c r="K31" s="51">
        <v>0</v>
      </c>
      <c r="L31" s="52">
        <f t="shared" si="4"/>
        <v>0</v>
      </c>
    </row>
    <row r="32" spans="1:247" ht="7.95" customHeight="1" x14ac:dyDescent="0.25">
      <c r="A32" s="57"/>
      <c r="B32" s="58"/>
      <c r="D32" s="59"/>
      <c r="E32" s="60"/>
      <c r="F32" s="61"/>
      <c r="G32" s="83"/>
      <c r="H32" s="13"/>
      <c r="I32" s="62"/>
      <c r="J32" s="50"/>
      <c r="K32" s="51"/>
      <c r="L32" s="52"/>
    </row>
    <row r="33" spans="1:247" ht="13.8" thickBot="1" x14ac:dyDescent="0.3">
      <c r="A33" s="57"/>
      <c r="C33" s="4" t="s">
        <v>12</v>
      </c>
      <c r="D33" s="63">
        <f t="shared" ref="D33:I33" si="5">SUM(D30:D32)</f>
        <v>10557.523510999999</v>
      </c>
      <c r="E33" s="64">
        <f t="shared" si="5"/>
        <v>1799.3764650000001</v>
      </c>
      <c r="F33" s="65">
        <f t="shared" si="5"/>
        <v>12356.899975999999</v>
      </c>
      <c r="G33" s="84">
        <f t="shared" si="5"/>
        <v>9558.7176299999992</v>
      </c>
      <c r="H33" s="85">
        <f t="shared" si="5"/>
        <v>2021.6294080000002</v>
      </c>
      <c r="I33" s="64">
        <f t="shared" si="5"/>
        <v>11580.347038</v>
      </c>
      <c r="J33" s="66">
        <f>IF((D33-G33)/G33=0," ",ROUND((D33-G33)/G33,4))</f>
        <v>0.1045</v>
      </c>
      <c r="K33" s="67">
        <f>IF((E33-H33)/H33=0," ",ROUND((E33-H33)/H33,4))</f>
        <v>-0.1099</v>
      </c>
      <c r="L33" s="68">
        <f>IF((F33-I33)/I33=0," ",ROUND((F33-I33)/I33,4))</f>
        <v>6.7100000000000007E-2</v>
      </c>
    </row>
    <row r="34" spans="1:247" ht="7.95" customHeight="1" thickTop="1" x14ac:dyDescent="0.25">
      <c r="A34" s="57"/>
      <c r="D34" s="59"/>
      <c r="E34" s="62"/>
      <c r="F34" s="61"/>
      <c r="G34" s="83"/>
      <c r="H34" s="86"/>
      <c r="I34" s="69"/>
      <c r="J34" s="50"/>
      <c r="K34" s="51"/>
      <c r="L34" s="52"/>
    </row>
    <row r="35" spans="1:247" ht="13.8" thickBot="1" x14ac:dyDescent="0.3">
      <c r="A35" s="70"/>
      <c r="B35" s="71"/>
      <c r="C35" s="71" t="s">
        <v>13</v>
      </c>
      <c r="D35" s="87">
        <v>2502</v>
      </c>
      <c r="E35" s="75">
        <v>341</v>
      </c>
      <c r="F35" s="74">
        <f>IF(E35+D35=0," ",E35+D35)</f>
        <v>2843</v>
      </c>
      <c r="G35" s="87">
        <v>2259</v>
      </c>
      <c r="H35" s="75">
        <v>406</v>
      </c>
      <c r="I35" s="75">
        <f>+G35+H35</f>
        <v>2665</v>
      </c>
      <c r="J35" s="76">
        <f>IF((D35-G35)/G35=0," ",ROUND((D35-G35)/G35,4))</f>
        <v>0.1076</v>
      </c>
      <c r="K35" s="77">
        <f>IF((E35-H35)/H35=0," ",ROUND((E35-H35)/H35,4))</f>
        <v>-0.16009999999999999</v>
      </c>
      <c r="L35" s="78">
        <f>IF((F35-I35)/I35=0," ",ROUND((F35-I35)/I35,4))</f>
        <v>6.6799999999999998E-2</v>
      </c>
    </row>
    <row r="36" spans="1:247" x14ac:dyDescent="0.25">
      <c r="A36" s="27" t="s">
        <v>16</v>
      </c>
      <c r="B36" s="28"/>
      <c r="C36" s="28"/>
      <c r="D36" s="29"/>
      <c r="E36" s="30"/>
      <c r="F36" s="31"/>
      <c r="G36" s="79"/>
      <c r="H36" s="80" t="s">
        <v>17</v>
      </c>
      <c r="I36" s="30"/>
      <c r="J36" s="50"/>
      <c r="K36" s="51"/>
      <c r="L36" s="34"/>
    </row>
    <row r="37" spans="1:247" ht="5.25" customHeight="1" x14ac:dyDescent="0.25">
      <c r="A37" s="35"/>
      <c r="B37" s="36"/>
      <c r="C37" s="36"/>
      <c r="D37" s="37"/>
      <c r="E37" s="38"/>
      <c r="F37" s="39"/>
      <c r="G37" s="81"/>
      <c r="H37" s="82"/>
      <c r="I37" s="40"/>
      <c r="J37" s="41"/>
      <c r="K37" s="42"/>
      <c r="L37" s="43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</row>
    <row r="38" spans="1:247" s="45" customFormat="1" ht="12.75" customHeight="1" x14ac:dyDescent="0.25">
      <c r="A38" s="44"/>
      <c r="B38" s="45" t="str">
        <f>+B14</f>
        <v>Daily Census</v>
      </c>
      <c r="D38" s="46">
        <v>34490.935157999964</v>
      </c>
      <c r="E38" s="47">
        <v>4661.688212</v>
      </c>
      <c r="F38" s="48">
        <f>+D38+E38</f>
        <v>39152.623369999965</v>
      </c>
      <c r="G38" s="53">
        <v>34337.336907999968</v>
      </c>
      <c r="H38" s="54">
        <v>5132.0058600000002</v>
      </c>
      <c r="I38" s="49">
        <f>IF(H38+G38=0," ",H38+G38)</f>
        <v>39469.342767999966</v>
      </c>
      <c r="J38" s="50">
        <f t="shared" ref="J38:L39" si="6">ROUND((D38-G38)/(G38),4)</f>
        <v>4.4999999999999997E-3</v>
      </c>
      <c r="K38" s="51">
        <f t="shared" si="6"/>
        <v>-9.1600000000000001E-2</v>
      </c>
      <c r="L38" s="52">
        <f t="shared" si="6"/>
        <v>-8.0000000000000002E-3</v>
      </c>
    </row>
    <row r="39" spans="1:247" s="45" customFormat="1" ht="12.75" customHeight="1" x14ac:dyDescent="0.25">
      <c r="A39" s="44"/>
      <c r="B39" s="45" t="s">
        <v>11</v>
      </c>
      <c r="D39" s="46">
        <f>+G39</f>
        <v>1512.6835160000001</v>
      </c>
      <c r="E39" s="47">
        <f>+H39</f>
        <v>105.76470399999999</v>
      </c>
      <c r="F39" s="48">
        <f>+D39+E39</f>
        <v>1618.44822</v>
      </c>
      <c r="G39" s="53">
        <v>1512.6835160000001</v>
      </c>
      <c r="H39" s="56">
        <v>105.76470399999999</v>
      </c>
      <c r="I39" s="49">
        <f>IF(H39+G39=0," ",H39+G39)</f>
        <v>1618.44822</v>
      </c>
      <c r="J39" s="50">
        <f t="shared" si="6"/>
        <v>0</v>
      </c>
      <c r="K39" s="51">
        <f t="shared" si="6"/>
        <v>0</v>
      </c>
      <c r="L39" s="52">
        <f t="shared" si="6"/>
        <v>0</v>
      </c>
    </row>
    <row r="40" spans="1:247" ht="7.95" customHeight="1" x14ac:dyDescent="0.25">
      <c r="A40" s="57"/>
      <c r="B40" s="58"/>
      <c r="D40" s="59"/>
      <c r="E40" s="60"/>
      <c r="F40" s="61"/>
      <c r="G40" s="83"/>
      <c r="H40" s="13"/>
      <c r="I40" s="62"/>
      <c r="J40" s="50"/>
      <c r="K40" s="51"/>
      <c r="L40" s="52"/>
    </row>
    <row r="41" spans="1:247" ht="13.8" thickBot="1" x14ac:dyDescent="0.3">
      <c r="A41" s="57"/>
      <c r="C41" s="4" t="s">
        <v>12</v>
      </c>
      <c r="D41" s="63">
        <f t="shared" ref="D41:I41" si="7">SUM(D38:D40)</f>
        <v>36003.618673999961</v>
      </c>
      <c r="E41" s="64">
        <f t="shared" si="7"/>
        <v>4767.4529160000002</v>
      </c>
      <c r="F41" s="65">
        <f t="shared" si="7"/>
        <v>40771.071589999963</v>
      </c>
      <c r="G41" s="84">
        <f t="shared" si="7"/>
        <v>35850.020423999966</v>
      </c>
      <c r="H41" s="85">
        <f t="shared" si="7"/>
        <v>5237.7705640000004</v>
      </c>
      <c r="I41" s="64">
        <f t="shared" si="7"/>
        <v>41087.790987999964</v>
      </c>
      <c r="J41" s="66">
        <f>IF((D41-G41)/G41=0," ",ROUND((D41-G41)/G41,4))</f>
        <v>4.3E-3</v>
      </c>
      <c r="K41" s="67">
        <f>IF((E41-H41)/H41=0," ",ROUND((E41-H41)/H41,4))</f>
        <v>-8.9800000000000005E-2</v>
      </c>
      <c r="L41" s="68">
        <f>IF((F41-I41)/I41=0," ",ROUND((F41-I41)/I41,4))</f>
        <v>-7.7000000000000002E-3</v>
      </c>
    </row>
    <row r="42" spans="1:247" ht="7.95" customHeight="1" thickTop="1" x14ac:dyDescent="0.25">
      <c r="A42" s="57"/>
      <c r="D42" s="59"/>
      <c r="E42" s="62"/>
      <c r="F42" s="61"/>
      <c r="G42" s="83"/>
      <c r="H42" s="86"/>
      <c r="I42" s="69"/>
      <c r="J42" s="50"/>
      <c r="K42" s="51"/>
      <c r="L42" s="52"/>
    </row>
    <row r="43" spans="1:247" ht="13.8" thickBot="1" x14ac:dyDescent="0.3">
      <c r="A43" s="70"/>
      <c r="B43" s="71"/>
      <c r="C43" s="71" t="s">
        <v>13</v>
      </c>
      <c r="D43" s="88">
        <v>7632</v>
      </c>
      <c r="E43" s="89">
        <v>1038</v>
      </c>
      <c r="F43" s="74">
        <f>IF(E43+D43=0," ",E43+D43)</f>
        <v>8670</v>
      </c>
      <c r="G43" s="88">
        <v>7622</v>
      </c>
      <c r="H43" s="89">
        <v>1122</v>
      </c>
      <c r="I43" s="90">
        <f>+G43+H43</f>
        <v>8744</v>
      </c>
      <c r="J43" s="76">
        <f>IF((D43-G43)/G43=0," ",ROUND((D43-G43)/G43,4))</f>
        <v>1.2999999999999999E-3</v>
      </c>
      <c r="K43" s="77">
        <f>IF((E43-H43)/H43=0," ",ROUND((E43-H43)/H43,4))</f>
        <v>-7.4899999999999994E-2</v>
      </c>
      <c r="L43" s="78">
        <f>IF((F43-I43)/I43=0," ",ROUND((F43-I43)/I43,4))</f>
        <v>-8.5000000000000006E-3</v>
      </c>
    </row>
    <row r="44" spans="1:247" x14ac:dyDescent="0.25">
      <c r="A44" s="27" t="s">
        <v>18</v>
      </c>
      <c r="B44" s="28"/>
      <c r="C44" s="28"/>
      <c r="D44" s="29"/>
      <c r="E44" s="30"/>
      <c r="F44" s="31"/>
      <c r="G44" s="29"/>
      <c r="H44" s="30"/>
      <c r="I44" s="30"/>
      <c r="J44" s="50"/>
      <c r="K44" s="51"/>
      <c r="L44" s="34"/>
    </row>
    <row r="45" spans="1:247" ht="5.25" customHeight="1" x14ac:dyDescent="0.25">
      <c r="A45" s="35"/>
      <c r="B45" s="36"/>
      <c r="C45" s="36"/>
      <c r="D45" s="37"/>
      <c r="E45" s="38"/>
      <c r="F45" s="39"/>
      <c r="G45" s="37"/>
      <c r="H45" s="40"/>
      <c r="I45" s="40"/>
      <c r="J45" s="41"/>
      <c r="K45" s="42"/>
      <c r="L45" s="43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</row>
    <row r="46" spans="1:247" s="45" customFormat="1" ht="12.75" customHeight="1" x14ac:dyDescent="0.25">
      <c r="A46" s="44"/>
      <c r="B46" s="45" t="str">
        <f>+B14</f>
        <v>Daily Census</v>
      </c>
      <c r="D46" s="46">
        <f>+D38+D30+D22+D14</f>
        <v>99818.889672999969</v>
      </c>
      <c r="E46" s="47">
        <f>+E38+E30+E22+E14</f>
        <v>18564.641105999999</v>
      </c>
      <c r="F46" s="48">
        <f>IF(E46+D46=0," ",E46+D46)</f>
        <v>118383.53077899996</v>
      </c>
      <c r="G46" s="46">
        <f>+G38+G30+G22+G14</f>
        <v>98952.624929999933</v>
      </c>
      <c r="H46" s="47">
        <f>+H38+H30+H22+H14</f>
        <v>19670.776402000003</v>
      </c>
      <c r="I46" s="55">
        <f>IF(H46+G46=0," ",H46+G46)</f>
        <v>118623.40133199994</v>
      </c>
      <c r="J46" s="91">
        <f t="shared" ref="J46:K47" si="8">ROUND((D46-G46)/G46,4)</f>
        <v>8.8000000000000005E-3</v>
      </c>
      <c r="K46" s="92">
        <f t="shared" si="8"/>
        <v>-5.62E-2</v>
      </c>
      <c r="L46" s="93">
        <f>IF((F46-I46)/I46=0," ",ROUND((F46-I46)/I46,4))</f>
        <v>-2E-3</v>
      </c>
    </row>
    <row r="47" spans="1:247" s="45" customFormat="1" ht="12.75" customHeight="1" x14ac:dyDescent="0.25">
      <c r="A47" s="44"/>
      <c r="B47" s="45" t="str">
        <f>+B15</f>
        <v>Positive</v>
      </c>
      <c r="D47" s="46">
        <f>+D15+D23+D31+D39</f>
        <v>4210.2458207058826</v>
      </c>
      <c r="E47" s="47">
        <f>+E15+E23+E31+E39</f>
        <v>178.64705599999999</v>
      </c>
      <c r="F47" s="48">
        <f>IF(E47+D47=0," ",E47+D47)</f>
        <v>4388.8928767058824</v>
      </c>
      <c r="G47" s="46">
        <f>+G15+G23+G31+G39</f>
        <v>4210.2458207058826</v>
      </c>
      <c r="H47" s="47">
        <f>+H15+H23+H31+H39</f>
        <v>178.64705599999999</v>
      </c>
      <c r="I47" s="48">
        <f>IF(H47+G47=0," ",H47+G47)</f>
        <v>4388.8928767058824</v>
      </c>
      <c r="J47" s="91">
        <f t="shared" si="8"/>
        <v>0</v>
      </c>
      <c r="K47" s="92">
        <f t="shared" si="8"/>
        <v>0</v>
      </c>
      <c r="L47" s="93" t="str">
        <f>IF((F47-I47)/I47=0," ",ROUND((F47-I47)/I47,4))</f>
        <v xml:space="preserve"> </v>
      </c>
    </row>
    <row r="48" spans="1:247" ht="6" customHeight="1" x14ac:dyDescent="0.25">
      <c r="A48" s="57"/>
      <c r="B48" s="58"/>
      <c r="D48" s="59"/>
      <c r="E48" s="60"/>
      <c r="F48" s="61"/>
      <c r="G48" s="59"/>
      <c r="I48" s="62"/>
      <c r="J48" s="50"/>
      <c r="K48" s="51"/>
      <c r="L48" s="52"/>
    </row>
    <row r="49" spans="1:12" ht="13.8" thickBot="1" x14ac:dyDescent="0.3">
      <c r="A49" s="57"/>
      <c r="C49" s="4" t="s">
        <v>12</v>
      </c>
      <c r="D49" s="63">
        <f t="shared" ref="D49:I49" si="9">SUM(D46:D48)</f>
        <v>104029.13549370585</v>
      </c>
      <c r="E49" s="64">
        <f t="shared" si="9"/>
        <v>18743.288162000001</v>
      </c>
      <c r="F49" s="65">
        <f t="shared" si="9"/>
        <v>122772.42365570585</v>
      </c>
      <c r="G49" s="63">
        <f t="shared" si="9"/>
        <v>103162.87075070581</v>
      </c>
      <c r="H49" s="64">
        <f t="shared" si="9"/>
        <v>19849.423458000005</v>
      </c>
      <c r="I49" s="64">
        <f t="shared" si="9"/>
        <v>123012.29420870582</v>
      </c>
      <c r="J49" s="66">
        <f>IF((D49-G49)/G49=0," ",ROUND((D49-G49)/G49,4))</f>
        <v>8.3999999999999995E-3</v>
      </c>
      <c r="K49" s="67">
        <f>IF((E49-H49)/H49=0," ",ROUND((E49-H49)/H49,4))</f>
        <v>-5.57E-2</v>
      </c>
      <c r="L49" s="68">
        <f>IF((F49-I49)/I49=0," ",ROUND((F49-I49)/I49,4))</f>
        <v>-1.9E-3</v>
      </c>
    </row>
    <row r="50" spans="1:12" ht="7.95" customHeight="1" thickTop="1" x14ac:dyDescent="0.25">
      <c r="A50" s="57"/>
      <c r="D50" s="59"/>
      <c r="E50" s="62"/>
      <c r="F50" s="61"/>
      <c r="G50" s="59"/>
      <c r="H50" s="69"/>
      <c r="I50" s="69"/>
      <c r="J50" s="50"/>
      <c r="K50" s="51"/>
      <c r="L50" s="52"/>
    </row>
    <row r="51" spans="1:12" s="60" customFormat="1" ht="13.8" thickBot="1" x14ac:dyDescent="0.3">
      <c r="A51" s="70"/>
      <c r="B51" s="71"/>
      <c r="C51" s="71" t="s">
        <v>13</v>
      </c>
      <c r="D51" s="87">
        <f>IF(D19+D27+D35+D43=0," ",D19+D27+D35+D43)</f>
        <v>26097</v>
      </c>
      <c r="E51" s="75">
        <f>IF(E19+E27+E35+E43=0," ",E19+E27+E35+E43)</f>
        <v>3696</v>
      </c>
      <c r="F51" s="74">
        <f>IF(E51+D51=0," ",E51+D51)</f>
        <v>29793</v>
      </c>
      <c r="G51" s="87">
        <f>IF(G19+G27+G35+G43=0," ",G19+G27+G35+G43)</f>
        <v>25985</v>
      </c>
      <c r="H51" s="75">
        <f>IF(H19+H27+H35+H43=0," ",H19+H27+H35+H43)</f>
        <v>3879</v>
      </c>
      <c r="I51" s="74">
        <f>IF(H51+G51=0," ",H51+G51)</f>
        <v>29864</v>
      </c>
      <c r="J51" s="76">
        <f>IF((D51-G51)/G51=0," ",ROUND((D51-G51)/G51,4))</f>
        <v>4.3E-3</v>
      </c>
      <c r="K51" s="77">
        <f>IF((E51-H51)/H51=0," ",ROUND((E51-H51)/H51,4))</f>
        <v>-4.7199999999999999E-2</v>
      </c>
      <c r="L51" s="78">
        <f>IF((F51-I51)/I51=0," ",ROUND((F51-I51)/I51,4))</f>
        <v>-2.3999999999999998E-3</v>
      </c>
    </row>
    <row r="52" spans="1:12" s="60" customFormat="1" ht="6.75" customHeight="1" x14ac:dyDescent="0.25">
      <c r="D52" s="62"/>
      <c r="E52" s="62"/>
      <c r="F52" s="62"/>
      <c r="G52" s="62"/>
      <c r="H52" s="62"/>
      <c r="I52" s="51"/>
      <c r="J52" s="51"/>
      <c r="K52" s="51"/>
    </row>
    <row r="53" spans="1:12" s="98" customFormat="1" ht="15" customHeight="1" x14ac:dyDescent="0.25">
      <c r="A53" s="94" t="s">
        <v>19</v>
      </c>
      <c r="B53" s="95"/>
      <c r="C53" s="96" t="s">
        <v>20</v>
      </c>
      <c r="D53" s="97"/>
      <c r="E53" s="97"/>
      <c r="F53" s="97"/>
    </row>
    <row r="54" spans="1:12" s="98" customFormat="1" ht="15" customHeight="1" x14ac:dyDescent="0.25">
      <c r="A54" s="94"/>
      <c r="B54" s="95"/>
      <c r="C54" s="99" t="s">
        <v>21</v>
      </c>
      <c r="D54" s="97"/>
      <c r="E54" s="97"/>
      <c r="F54" s="97"/>
    </row>
    <row r="55" spans="1:12" s="95" customFormat="1" ht="15" customHeight="1" x14ac:dyDescent="0.25">
      <c r="A55" s="100"/>
      <c r="B55" s="100"/>
      <c r="C55" s="96" t="s">
        <v>22</v>
      </c>
      <c r="D55" s="101"/>
      <c r="E55" s="101"/>
      <c r="F55" s="101"/>
    </row>
    <row r="56" spans="1:12" s="95" customFormat="1" ht="15.75" customHeight="1" x14ac:dyDescent="0.25">
      <c r="C56" s="94" t="s">
        <v>23</v>
      </c>
    </row>
    <row r="57" spans="1:12" s="102" customFormat="1" ht="15.75" customHeight="1" x14ac:dyDescent="0.25">
      <c r="C57" s="94" t="s">
        <v>24</v>
      </c>
      <c r="D57" s="103"/>
      <c r="E57" s="103"/>
      <c r="F57" s="103"/>
    </row>
    <row r="58" spans="1:12" s="102" customFormat="1" x14ac:dyDescent="0.25">
      <c r="B58" s="94"/>
      <c r="C58" s="99" t="s">
        <v>25</v>
      </c>
      <c r="D58" s="103"/>
      <c r="E58" s="103"/>
      <c r="F58" s="103"/>
    </row>
    <row r="59" spans="1:12" s="102" customFormat="1" x14ac:dyDescent="0.25">
      <c r="D59" s="103"/>
      <c r="E59" s="103"/>
      <c r="F59" s="103"/>
    </row>
    <row r="60" spans="1:12" x14ac:dyDescent="0.25">
      <c r="D60" s="69"/>
      <c r="E60" s="69"/>
      <c r="F60" s="69"/>
      <c r="G60" s="69"/>
      <c r="H60" s="49" t="s">
        <v>26</v>
      </c>
      <c r="I60" s="104">
        <f>+I51-2770+380</f>
        <v>27474</v>
      </c>
      <c r="J60" s="105"/>
      <c r="K60" s="105"/>
    </row>
    <row r="61" spans="1:12" x14ac:dyDescent="0.25">
      <c r="D61" s="69"/>
      <c r="E61" s="69"/>
      <c r="F61" s="69"/>
      <c r="G61" s="69"/>
      <c r="H61" s="69"/>
      <c r="I61" s="105"/>
      <c r="J61" s="105"/>
      <c r="K61" s="105"/>
    </row>
  </sheetData>
  <mergeCells count="13">
    <mergeCell ref="E10:F10"/>
    <mergeCell ref="H10:I10"/>
    <mergeCell ref="A1:L1"/>
    <mergeCell ref="A3:L3"/>
    <mergeCell ref="E4:F4"/>
    <mergeCell ref="G4:H4"/>
    <mergeCell ref="E5:F5"/>
    <mergeCell ref="G5:L5"/>
    <mergeCell ref="E8:F8"/>
    <mergeCell ref="H8:I8"/>
    <mergeCell ref="D9:E9"/>
    <mergeCell ref="G9:H9"/>
    <mergeCell ref="Q9:R9"/>
  </mergeCells>
  <printOptions horizontalCentered="1"/>
  <pageMargins left="0.19" right="0.18" top="0.51" bottom="0.36" header="0.2" footer="0.19"/>
  <pageSetup scale="92" orientation="portrait" r:id="rId1"/>
  <headerFooter scaleWithDoc="0" alignWithMargins="0">
    <oddFooter>&amp;L&amp;"Arial,Italic"&amp;8&amp;F&amp;R&amp;D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DW</vt:lpstr>
      <vt:lpstr>DW!Print_Area</vt:lpstr>
    </vt:vector>
  </TitlesOfParts>
  <Company>Los Rios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w0000821</dc:creator>
  <cp:lastModifiedBy>w0000821</cp:lastModifiedBy>
  <dcterms:created xsi:type="dcterms:W3CDTF">2017-07-10T20:57:53Z</dcterms:created>
  <dcterms:modified xsi:type="dcterms:W3CDTF">2017-07-10T21:23:05Z</dcterms:modified>
</cp:coreProperties>
</file>