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3350"/>
  </bookViews>
  <sheets>
    <sheet name="DW" sheetId="1" r:id="rId1"/>
  </sheets>
  <definedNames>
    <definedName name="_xlnm.Print_Area" localSheetId="0">DW!$A$1:$L$58</definedName>
  </definedNames>
  <calcPr calcId="145621"/>
</workbook>
</file>

<file path=xl/calcChain.xml><?xml version="1.0" encoding="utf-8"?>
<calcChain xmlns="http://schemas.openxmlformats.org/spreadsheetml/2006/main">
  <c r="H51" i="1" l="1"/>
  <c r="E51" i="1"/>
  <c r="K51" i="1" s="1"/>
  <c r="B47" i="1"/>
  <c r="H46" i="1"/>
  <c r="G46" i="1"/>
  <c r="B46" i="1"/>
  <c r="K43" i="1"/>
  <c r="J43" i="1"/>
  <c r="I43" i="1"/>
  <c r="F43" i="1"/>
  <c r="L43" i="1" s="1"/>
  <c r="H41" i="1"/>
  <c r="G41" i="1"/>
  <c r="J39" i="1"/>
  <c r="I38" i="1"/>
  <c r="B38" i="1"/>
  <c r="K35" i="1"/>
  <c r="J35" i="1"/>
  <c r="I35" i="1"/>
  <c r="F35" i="1"/>
  <c r="L35" i="1" s="1"/>
  <c r="H33" i="1"/>
  <c r="G33" i="1"/>
  <c r="I30" i="1"/>
  <c r="B30" i="1"/>
  <c r="K27" i="1"/>
  <c r="J27" i="1"/>
  <c r="I27" i="1"/>
  <c r="F27" i="1"/>
  <c r="L27" i="1" s="1"/>
  <c r="I23" i="1"/>
  <c r="J23" i="1"/>
  <c r="I22" i="1"/>
  <c r="I25" i="1" s="1"/>
  <c r="B22" i="1"/>
  <c r="K19" i="1"/>
  <c r="G19" i="1"/>
  <c r="I19" i="1" s="1"/>
  <c r="L19" i="1" s="1"/>
  <c r="F19" i="1"/>
  <c r="D19" i="1"/>
  <c r="J19" i="1" s="1"/>
  <c r="I15" i="1"/>
  <c r="G47" i="1"/>
  <c r="I14" i="1"/>
  <c r="I17" i="1" s="1"/>
  <c r="H10" i="1"/>
  <c r="G10" i="1"/>
  <c r="E10" i="1"/>
  <c r="D10" i="1"/>
  <c r="G9" i="1"/>
  <c r="D9" i="1"/>
  <c r="E8" i="1"/>
  <c r="H8" i="1" s="1"/>
  <c r="D8" i="1"/>
  <c r="G8" i="1" s="1"/>
  <c r="G5" i="1"/>
  <c r="I46" i="1" l="1"/>
  <c r="K14" i="1"/>
  <c r="F22" i="1"/>
  <c r="K22" i="1"/>
  <c r="E46" i="1"/>
  <c r="K38" i="1"/>
  <c r="F30" i="1"/>
  <c r="J30" i="1"/>
  <c r="K30" i="1"/>
  <c r="E33" i="1"/>
  <c r="K33" i="1" s="1"/>
  <c r="J14" i="1"/>
  <c r="D17" i="1"/>
  <c r="F14" i="1"/>
  <c r="J22" i="1"/>
  <c r="D25" i="1"/>
  <c r="D41" i="1"/>
  <c r="J41" i="1" s="1"/>
  <c r="J38" i="1"/>
  <c r="D46" i="1"/>
  <c r="F38" i="1"/>
  <c r="D47" i="1"/>
  <c r="J47" i="1" s="1"/>
  <c r="I51" i="1"/>
  <c r="I60" i="1" s="1"/>
  <c r="F15" i="1"/>
  <c r="L15" i="1" s="1"/>
  <c r="J15" i="1"/>
  <c r="F39" i="1"/>
  <c r="H47" i="1"/>
  <c r="I47" i="1" s="1"/>
  <c r="I49" i="1" s="1"/>
  <c r="G49" i="1"/>
  <c r="G17" i="1"/>
  <c r="G25" i="1"/>
  <c r="I31" i="1"/>
  <c r="I33" i="1" s="1"/>
  <c r="G51" i="1"/>
  <c r="H17" i="1"/>
  <c r="H25" i="1"/>
  <c r="D51" i="1"/>
  <c r="J51" i="1" s="1"/>
  <c r="F23" i="1"/>
  <c r="L23" i="1" s="1"/>
  <c r="K39" i="1"/>
  <c r="I39" i="1"/>
  <c r="I41" i="1" s="1"/>
  <c r="L39" i="1" l="1"/>
  <c r="L14" i="1"/>
  <c r="F17" i="1"/>
  <c r="L17" i="1" s="1"/>
  <c r="L22" i="1"/>
  <c r="F25" i="1"/>
  <c r="L25" i="1" s="1"/>
  <c r="E47" i="1"/>
  <c r="F51" i="1"/>
  <c r="L51" i="1" s="1"/>
  <c r="J31" i="1"/>
  <c r="F31" i="1"/>
  <c r="L31" i="1" s="1"/>
  <c r="H49" i="1"/>
  <c r="J17" i="1"/>
  <c r="D33" i="1"/>
  <c r="J33" i="1" s="1"/>
  <c r="E41" i="1"/>
  <c r="K41" i="1" s="1"/>
  <c r="E25" i="1"/>
  <c r="K25" i="1" s="1"/>
  <c r="F41" i="1"/>
  <c r="L41" i="1" s="1"/>
  <c r="L38" i="1"/>
  <c r="J25" i="1"/>
  <c r="E49" i="1"/>
  <c r="K49" i="1" s="1"/>
  <c r="K46" i="1"/>
  <c r="F46" i="1"/>
  <c r="D49" i="1"/>
  <c r="J49" i="1" s="1"/>
  <c r="J46" i="1"/>
  <c r="L30" i="1"/>
  <c r="E17" i="1"/>
  <c r="K17" i="1" s="1"/>
  <c r="F33" i="1" l="1"/>
  <c r="L33" i="1" s="1"/>
  <c r="L46" i="1"/>
  <c r="K47" i="1"/>
  <c r="F47" i="1"/>
  <c r="L47" i="1" s="1"/>
  <c r="F49" i="1" l="1"/>
  <c r="L49" i="1" s="1"/>
</calcChain>
</file>

<file path=xl/sharedStrings.xml><?xml version="1.0" encoding="utf-8"?>
<sst xmlns="http://schemas.openxmlformats.org/spreadsheetml/2006/main" count="45" uniqueCount="27">
  <si>
    <t>LOS RIOS COMMUNITY COLLEGE DISTRICT</t>
  </si>
  <si>
    <t>DAILY ENROLLMENT REPORT</t>
  </si>
  <si>
    <t>Summer 2017</t>
  </si>
  <si>
    <t>Week 1</t>
  </si>
  <si>
    <t>Summer 2016</t>
  </si>
  <si>
    <t>Percent Increase (Decrease)</t>
  </si>
  <si>
    <t>Day</t>
  </si>
  <si>
    <t>Eve</t>
  </si>
  <si>
    <t>Total</t>
  </si>
  <si>
    <t>AMERICAN RIVER COLLEGE</t>
  </si>
  <si>
    <t>Daily Census</t>
  </si>
  <si>
    <t>Positive</t>
  </si>
  <si>
    <t>Total WSCH</t>
  </si>
  <si>
    <t>Unduplicated Students</t>
  </si>
  <si>
    <t>COSUMNES RIVER COLLEGE</t>
  </si>
  <si>
    <t xml:space="preserve">FOLSOM LAKE COLLEGE </t>
  </si>
  <si>
    <t>SACRAMENTO CITY COLLEGE</t>
  </si>
  <si>
    <t xml:space="preserve"> </t>
  </si>
  <si>
    <t>DISTRICT TOTAL</t>
  </si>
  <si>
    <t xml:space="preserve">Notes:  </t>
  </si>
  <si>
    <r>
      <t>ARC:</t>
    </r>
    <r>
      <rPr>
        <i/>
        <sz val="10"/>
        <rFont val="Arial"/>
        <family val="2"/>
      </rPr>
      <t xml:space="preserve"> Unduplicated Student Headcount has been decreased for both terms to reflect actual Summer 2016</t>
    </r>
  </si>
  <si>
    <t xml:space="preserve">         Apprenticeship headcount of 2,770 for Day.</t>
  </si>
  <si>
    <r>
      <t>ARC:</t>
    </r>
    <r>
      <rPr>
        <i/>
        <sz val="10"/>
        <rFont val="Arial"/>
        <family val="2"/>
      </rPr>
      <t xml:space="preserve">  Hours for In-service courses are reported in Spring or Fall, not in Summer.</t>
    </r>
  </si>
  <si>
    <t>Unduplicated students include - Daily, Positive &amp; ISWE.</t>
  </si>
  <si>
    <t>Summer 2017 Positive WSCH reflects EOS Summer 2016 excluding Unauthorized Repeats, Schedule Not Printed,  Missing Grades,</t>
  </si>
  <si>
    <t xml:space="preserve">          Scheduling Errors, Basic Skills &amp; PA Res Hours Exceed Allowed as reported on CCFS-320 as of FY17 P2.</t>
  </si>
  <si>
    <t>prior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</si>
</sst>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3" formatCode="_(* #,##0.00_);_(* \(#,##0.00\);_(* &quot;-&quot;??_);_(@_)"/>
    <numFmt numFmtId="164" formatCode="dddd"/>
    <numFmt numFmtId="165" formatCode="[$-F800]dddd\,\ mmmm\ dd\,\ yyyy"/>
    <numFmt numFmtId="166" formatCode="[$-409]mmmm\ d\,\ yyyy;@"/>
    <numFmt numFmtId="167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name val="Arial Unicode MS"/>
      <family val="2"/>
    </font>
    <font>
      <i/>
      <u/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name val="Arial Unicode MS"/>
      <family val="2"/>
    </font>
    <font>
      <sz val="11"/>
      <color indexed="8"/>
      <name val="Calibri"/>
      <family val="2"/>
      <scheme val="minor"/>
    </font>
    <font>
      <sz val="10"/>
      <name val="MS Sans Serif"/>
      <family val="2"/>
    </font>
    <font>
      <b/>
      <sz val="10"/>
      <name val="MS Sans Serif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3"/>
        <bgColor indexed="9"/>
      </patternFill>
    </fill>
    <fill>
      <patternFill patternType="solid">
        <fgColor indexed="42"/>
        <bgColor indexed="9"/>
      </patternFill>
    </fill>
    <fill>
      <patternFill patternType="solid">
        <fgColor theme="8" tint="0.79998168889431442"/>
        <bgColor indexed="9"/>
      </patternFill>
    </fill>
    <fill>
      <patternFill patternType="mediumGray">
        <fgColor indexed="22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1" fillId="2" borderId="0"/>
    <xf numFmtId="5" fontId="1" fillId="2" borderId="0"/>
    <xf numFmtId="0" fontId="1" fillId="2" borderId="0"/>
    <xf numFmtId="2" fontId="1" fillId="2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" fillId="0" borderId="0"/>
    <xf numFmtId="0" fontId="11" fillId="0" borderId="0">
      <alignment vertical="top"/>
    </xf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3" fillId="0" borderId="0"/>
    <xf numFmtId="9" fontId="1" fillId="0" borderId="0" applyFont="0" applyFill="0" applyBorder="0" applyAlignment="0" applyProtection="0"/>
    <xf numFmtId="0" fontId="14" fillId="0" borderId="0" applyNumberFormat="0" applyFont="0" applyFill="0" applyBorder="0" applyAlignment="0" applyProtection="0">
      <alignment horizontal="left"/>
    </xf>
    <xf numFmtId="15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15" fillId="0" borderId="3">
      <alignment horizontal="center"/>
    </xf>
    <xf numFmtId="3" fontId="14" fillId="0" borderId="0" applyFont="0" applyFill="0" applyBorder="0" applyAlignment="0" applyProtection="0"/>
    <xf numFmtId="0" fontId="14" fillId="6" borderId="0" applyNumberFormat="0" applyFont="0" applyBorder="0" applyAlignment="0" applyProtection="0"/>
  </cellStyleXfs>
  <cellXfs count="123">
    <xf numFmtId="0" fontId="0" fillId="0" borderId="0" xfId="0"/>
    <xf numFmtId="15" fontId="2" fillId="2" borderId="0" xfId="2" applyNumberFormat="1" applyFont="1" applyFill="1" applyBorder="1" applyAlignment="1">
      <alignment horizontal="center"/>
    </xf>
    <xf numFmtId="0" fontId="2" fillId="2" borderId="0" xfId="2" applyFont="1" applyFill="1"/>
    <xf numFmtId="15" fontId="2" fillId="2" borderId="0" xfId="2" quotePrefix="1" applyNumberFormat="1" applyFont="1" applyFill="1" applyBorder="1" applyAlignment="1">
      <alignment horizontal="center"/>
    </xf>
    <xf numFmtId="15" fontId="3" fillId="2" borderId="0" xfId="2" quotePrefix="1" applyNumberFormat="1" applyFont="1" applyFill="1" applyBorder="1" applyAlignment="1">
      <alignment horizontal="center"/>
    </xf>
    <xf numFmtId="0" fontId="1" fillId="2" borderId="0" xfId="2" applyFill="1"/>
    <xf numFmtId="15" fontId="4" fillId="2" borderId="0" xfId="2" applyNumberFormat="1" applyFont="1" applyFill="1" applyBorder="1" applyAlignment="1">
      <alignment horizontal="center"/>
    </xf>
    <xf numFmtId="15" fontId="3" fillId="2" borderId="0" xfId="2" applyNumberFormat="1" applyFont="1" applyFill="1" applyBorder="1" applyAlignment="1"/>
    <xf numFmtId="15" fontId="3" fillId="2" borderId="0" xfId="2" quotePrefix="1" applyNumberFormat="1" applyFont="1" applyFill="1" applyBorder="1" applyAlignment="1"/>
    <xf numFmtId="164" fontId="3" fillId="2" borderId="0" xfId="2" quotePrefix="1" applyNumberFormat="1" applyFont="1" applyFill="1" applyBorder="1" applyAlignment="1"/>
    <xf numFmtId="15" fontId="3" fillId="2" borderId="0" xfId="2" quotePrefix="1" applyNumberFormat="1" applyFont="1" applyFill="1" applyBorder="1" applyAlignment="1">
      <alignment horizontal="right"/>
    </xf>
    <xf numFmtId="15" fontId="3" fillId="2" borderId="0" xfId="2" quotePrefix="1" applyNumberFormat="1" applyFont="1" applyFill="1" applyBorder="1" applyAlignment="1">
      <alignment horizontal="left"/>
    </xf>
    <xf numFmtId="165" fontId="3" fillId="2" borderId="0" xfId="2" applyNumberFormat="1" applyFont="1" applyFill="1" applyBorder="1" applyAlignment="1"/>
    <xf numFmtId="165" fontId="3" fillId="2" borderId="0" xfId="2" quotePrefix="1" applyNumberFormat="1" applyFont="1" applyFill="1" applyBorder="1" applyAlignment="1"/>
    <xf numFmtId="164" fontId="3" fillId="2" borderId="0" xfId="2" quotePrefix="1" applyNumberFormat="1" applyFont="1" applyFill="1" applyBorder="1" applyAlignment="1">
      <alignment horizontal="right"/>
    </xf>
    <xf numFmtId="166" fontId="3" fillId="2" borderId="0" xfId="2" quotePrefix="1" applyNumberFormat="1" applyFont="1" applyFill="1" applyBorder="1" applyAlignment="1">
      <alignment horizontal="left"/>
    </xf>
    <xf numFmtId="15" fontId="5" fillId="2" borderId="1" xfId="2" applyNumberFormat="1" applyFont="1" applyFill="1" applyBorder="1" applyAlignment="1"/>
    <xf numFmtId="15" fontId="3" fillId="2" borderId="1" xfId="2" quotePrefix="1" applyNumberFormat="1" applyFont="1" applyFill="1" applyBorder="1" applyAlignment="1">
      <alignment horizontal="center"/>
    </xf>
    <xf numFmtId="15" fontId="6" fillId="0" borderId="0" xfId="2" quotePrefix="1" applyNumberFormat="1" applyFont="1" applyFill="1" applyBorder="1" applyAlignment="1"/>
    <xf numFmtId="164" fontId="6" fillId="0" borderId="2" xfId="2" quotePrefix="1" applyNumberFormat="1" applyFont="1" applyFill="1" applyBorder="1" applyAlignment="1">
      <alignment horizontal="left"/>
    </xf>
    <xf numFmtId="15" fontId="6" fillId="2" borderId="0" xfId="2" quotePrefix="1" applyNumberFormat="1" applyFont="1" applyFill="1" applyBorder="1" applyAlignment="1"/>
    <xf numFmtId="164" fontId="6" fillId="2" borderId="2" xfId="2" quotePrefix="1" applyNumberFormat="1" applyFont="1" applyFill="1" applyBorder="1" applyAlignment="1">
      <alignment horizontal="left"/>
    </xf>
    <xf numFmtId="14" fontId="1" fillId="0" borderId="3" xfId="3" applyNumberFormat="1" applyFont="1" applyFill="1" applyBorder="1" applyAlignment="1">
      <alignment horizontal="left"/>
    </xf>
    <xf numFmtId="0" fontId="1" fillId="0" borderId="0" xfId="2" applyFill="1"/>
    <xf numFmtId="14" fontId="1" fillId="2" borderId="3" xfId="2" applyNumberFormat="1" applyFill="1" applyBorder="1" applyAlignment="1">
      <alignment horizontal="left"/>
    </xf>
    <xf numFmtId="15" fontId="7" fillId="3" borderId="4" xfId="2" applyNumberFormat="1" applyFont="1" applyFill="1" applyBorder="1" applyAlignment="1">
      <alignment horizontal="right"/>
    </xf>
    <xf numFmtId="15" fontId="7" fillId="3" borderId="5" xfId="2" applyNumberFormat="1" applyFont="1" applyFill="1" applyBorder="1" applyAlignment="1">
      <alignment horizontal="left"/>
    </xf>
    <xf numFmtId="0" fontId="7" fillId="3" borderId="6" xfId="2" applyFont="1" applyFill="1" applyBorder="1" applyAlignment="1">
      <alignment horizontal="left"/>
    </xf>
    <xf numFmtId="15" fontId="7" fillId="4" borderId="4" xfId="2" applyNumberFormat="1" applyFont="1" applyFill="1" applyBorder="1" applyAlignment="1">
      <alignment horizontal="right"/>
    </xf>
    <xf numFmtId="15" fontId="7" fillId="4" borderId="5" xfId="2" quotePrefix="1" applyNumberFormat="1" applyFont="1" applyFill="1" applyBorder="1" applyAlignment="1">
      <alignment horizontal="left"/>
    </xf>
    <xf numFmtId="0" fontId="7" fillId="4" borderId="6" xfId="2" applyFont="1" applyFill="1" applyBorder="1" applyAlignment="1">
      <alignment horizontal="left"/>
    </xf>
    <xf numFmtId="0" fontId="7" fillId="5" borderId="4" xfId="2" applyFont="1" applyFill="1" applyBorder="1"/>
    <xf numFmtId="0" fontId="7" fillId="5" borderId="5" xfId="2" applyFont="1" applyFill="1" applyBorder="1"/>
    <xf numFmtId="0" fontId="7" fillId="5" borderId="6" xfId="2" applyFont="1" applyFill="1" applyBorder="1"/>
    <xf numFmtId="0" fontId="7" fillId="3" borderId="7" xfId="2" applyFont="1" applyFill="1" applyBorder="1" applyAlignment="1">
      <alignment horizontal="center"/>
    </xf>
    <xf numFmtId="0" fontId="7" fillId="3" borderId="0" xfId="2" applyFont="1" applyFill="1" applyBorder="1" applyAlignment="1">
      <alignment horizontal="center"/>
    </xf>
    <xf numFmtId="0" fontId="7" fillId="3" borderId="8" xfId="2" applyFont="1" applyFill="1" applyBorder="1" applyAlignment="1">
      <alignment horizontal="center"/>
    </xf>
    <xf numFmtId="0" fontId="7" fillId="4" borderId="7" xfId="2" applyFont="1" applyFill="1" applyBorder="1" applyAlignment="1">
      <alignment horizontal="center"/>
    </xf>
    <xf numFmtId="0" fontId="7" fillId="4" borderId="0" xfId="2" applyFont="1" applyFill="1" applyAlignment="1">
      <alignment horizontal="center"/>
    </xf>
    <xf numFmtId="0" fontId="7" fillId="5" borderId="7" xfId="2" applyFont="1" applyFill="1" applyBorder="1" applyAlignment="1">
      <alignment horizontal="center"/>
    </xf>
    <xf numFmtId="0" fontId="7" fillId="5" borderId="0" xfId="2" applyFont="1" applyFill="1" applyAlignment="1">
      <alignment horizontal="center"/>
    </xf>
    <xf numFmtId="0" fontId="7" fillId="5" borderId="8" xfId="2" applyFont="1" applyFill="1" applyBorder="1" applyAlignment="1">
      <alignment horizontal="center"/>
    </xf>
    <xf numFmtId="0" fontId="7" fillId="3" borderId="9" xfId="2" applyFont="1" applyFill="1" applyBorder="1"/>
    <xf numFmtId="0" fontId="7" fillId="3" borderId="10" xfId="2" applyFont="1" applyFill="1" applyBorder="1"/>
    <xf numFmtId="0" fontId="1" fillId="2" borderId="9" xfId="2" applyFill="1" applyBorder="1"/>
    <xf numFmtId="0" fontId="1" fillId="2" borderId="10" xfId="2" applyFill="1" applyBorder="1"/>
    <xf numFmtId="0" fontId="1" fillId="2" borderId="11" xfId="2" applyFill="1" applyBorder="1"/>
    <xf numFmtId="10" fontId="1" fillId="2" borderId="9" xfId="2" applyNumberFormat="1" applyFill="1" applyBorder="1"/>
    <xf numFmtId="10" fontId="1" fillId="2" borderId="10" xfId="2" applyNumberFormat="1" applyFill="1" applyBorder="1"/>
    <xf numFmtId="10" fontId="1" fillId="2" borderId="11" xfId="2" applyNumberFormat="1" applyFill="1" applyBorder="1"/>
    <xf numFmtId="0" fontId="7" fillId="2" borderId="7" xfId="2" applyFont="1" applyFill="1" applyBorder="1"/>
    <xf numFmtId="0" fontId="7" fillId="2" borderId="0" xfId="2" applyFont="1" applyFill="1"/>
    <xf numFmtId="3" fontId="7" fillId="2" borderId="7" xfId="2" applyNumberFormat="1" applyFont="1" applyFill="1" applyBorder="1"/>
    <xf numFmtId="3" fontId="7" fillId="2" borderId="0" xfId="2" applyNumberFormat="1" applyFont="1" applyFill="1" applyBorder="1"/>
    <xf numFmtId="3" fontId="7" fillId="2" borderId="8" xfId="2" applyNumberFormat="1" applyFont="1" applyFill="1" applyBorder="1"/>
    <xf numFmtId="3" fontId="7" fillId="2" borderId="0" xfId="2" applyNumberFormat="1" applyFont="1" applyFill="1"/>
    <xf numFmtId="10" fontId="7" fillId="2" borderId="7" xfId="2" applyNumberFormat="1" applyFont="1" applyFill="1" applyBorder="1"/>
    <xf numFmtId="10" fontId="7" fillId="2" borderId="0" xfId="2" applyNumberFormat="1" applyFont="1" applyFill="1"/>
    <xf numFmtId="10" fontId="7" fillId="2" borderId="8" xfId="2" applyNumberFormat="1" applyFont="1" applyFill="1" applyBorder="1"/>
    <xf numFmtId="0" fontId="1" fillId="2" borderId="7" xfId="2" applyFont="1" applyFill="1" applyBorder="1"/>
    <xf numFmtId="0" fontId="1" fillId="2" borderId="0" xfId="2" applyFont="1" applyFill="1"/>
    <xf numFmtId="3" fontId="1" fillId="2" borderId="7" xfId="2" applyNumberFormat="1" applyFont="1" applyFill="1" applyBorder="1"/>
    <xf numFmtId="3" fontId="1" fillId="2" borderId="0" xfId="2" applyNumberFormat="1" applyFont="1" applyFill="1" applyBorder="1"/>
    <xf numFmtId="3" fontId="1" fillId="2" borderId="8" xfId="2" applyNumberFormat="1" applyFont="1" applyFill="1" applyBorder="1"/>
    <xf numFmtId="3" fontId="1" fillId="2" borderId="0" xfId="2" applyNumberFormat="1" applyFont="1" applyFill="1"/>
    <xf numFmtId="10" fontId="1" fillId="2" borderId="7" xfId="2" applyNumberFormat="1" applyFill="1" applyBorder="1"/>
    <xf numFmtId="10" fontId="1" fillId="2" borderId="0" xfId="2" applyNumberFormat="1" applyFill="1" applyBorder="1"/>
    <xf numFmtId="10" fontId="1" fillId="2" borderId="8" xfId="2" applyNumberFormat="1" applyFill="1" applyBorder="1"/>
    <xf numFmtId="3" fontId="1" fillId="0" borderId="7" xfId="2" applyNumberFormat="1" applyFont="1" applyFill="1" applyBorder="1"/>
    <xf numFmtId="3" fontId="1" fillId="0" borderId="0" xfId="2" applyNumberFormat="1" applyFont="1" applyFill="1" applyBorder="1"/>
    <xf numFmtId="3" fontId="1" fillId="0" borderId="8" xfId="2" applyNumberFormat="1" applyFont="1" applyFill="1" applyBorder="1"/>
    <xf numFmtId="3" fontId="1" fillId="0" borderId="0" xfId="2" applyNumberFormat="1" applyFont="1" applyFill="1"/>
    <xf numFmtId="0" fontId="1" fillId="2" borderId="7" xfId="2" applyFill="1" applyBorder="1"/>
    <xf numFmtId="0" fontId="1" fillId="0" borderId="0" xfId="2" applyBorder="1"/>
    <xf numFmtId="3" fontId="1" fillId="2" borderId="7" xfId="2" applyNumberFormat="1" applyFill="1" applyBorder="1"/>
    <xf numFmtId="0" fontId="1" fillId="2" borderId="0" xfId="2" applyFill="1" applyBorder="1"/>
    <xf numFmtId="3" fontId="1" fillId="2" borderId="8" xfId="2" applyNumberFormat="1" applyFill="1" applyBorder="1"/>
    <xf numFmtId="3" fontId="1" fillId="2" borderId="0" xfId="2" applyNumberFormat="1" applyFill="1" applyBorder="1"/>
    <xf numFmtId="3" fontId="1" fillId="2" borderId="12" xfId="2" applyNumberFormat="1" applyFill="1" applyBorder="1"/>
    <xf numFmtId="3" fontId="1" fillId="2" borderId="13" xfId="2" applyNumberFormat="1" applyFill="1" applyBorder="1"/>
    <xf numFmtId="3" fontId="1" fillId="2" borderId="14" xfId="2" applyNumberFormat="1" applyFill="1" applyBorder="1"/>
    <xf numFmtId="10" fontId="1" fillId="2" borderId="12" xfId="2" applyNumberFormat="1" applyFill="1" applyBorder="1"/>
    <xf numFmtId="10" fontId="1" fillId="2" borderId="13" xfId="2" applyNumberFormat="1" applyFill="1" applyBorder="1"/>
    <xf numFmtId="10" fontId="1" fillId="2" borderId="14" xfId="2" applyNumberFormat="1" applyFill="1" applyBorder="1"/>
    <xf numFmtId="3" fontId="1" fillId="2" borderId="0" xfId="2" applyNumberFormat="1" applyFill="1"/>
    <xf numFmtId="0" fontId="1" fillId="2" borderId="15" xfId="2" applyFill="1" applyBorder="1"/>
    <xf numFmtId="0" fontId="1" fillId="2" borderId="3" xfId="2" applyFill="1" applyBorder="1"/>
    <xf numFmtId="3" fontId="1" fillId="0" borderId="15" xfId="4" applyNumberFormat="1" applyFill="1" applyBorder="1"/>
    <xf numFmtId="167" fontId="1" fillId="0" borderId="3" xfId="5" applyNumberFormat="1" applyFont="1" applyBorder="1"/>
    <xf numFmtId="3" fontId="1" fillId="2" borderId="16" xfId="2" applyNumberFormat="1" applyFill="1" applyBorder="1"/>
    <xf numFmtId="167" fontId="1" fillId="0" borderId="3" xfId="5" applyNumberFormat="1" applyFont="1" applyFill="1" applyBorder="1"/>
    <xf numFmtId="3" fontId="1" fillId="2" borderId="3" xfId="2" applyNumberFormat="1" applyFill="1" applyBorder="1"/>
    <xf numFmtId="10" fontId="1" fillId="2" borderId="15" xfId="2" applyNumberFormat="1" applyFill="1" applyBorder="1"/>
    <xf numFmtId="10" fontId="1" fillId="2" borderId="3" xfId="2" applyNumberFormat="1" applyFill="1" applyBorder="1"/>
    <xf numFmtId="10" fontId="1" fillId="2" borderId="16" xfId="2" applyNumberFormat="1" applyFill="1" applyBorder="1"/>
    <xf numFmtId="0" fontId="1" fillId="0" borderId="9" xfId="2" applyFill="1" applyBorder="1"/>
    <xf numFmtId="0" fontId="1" fillId="0" borderId="10" xfId="2" applyFill="1" applyBorder="1"/>
    <xf numFmtId="3" fontId="7" fillId="0" borderId="7" xfId="2" applyNumberFormat="1" applyFont="1" applyFill="1" applyBorder="1"/>
    <xf numFmtId="3" fontId="7" fillId="0" borderId="0" xfId="2" applyNumberFormat="1" applyFont="1" applyFill="1"/>
    <xf numFmtId="3" fontId="1" fillId="0" borderId="7" xfId="2" applyNumberFormat="1" applyFill="1" applyBorder="1"/>
    <xf numFmtId="3" fontId="1" fillId="0" borderId="12" xfId="2" applyNumberFormat="1" applyFill="1" applyBorder="1"/>
    <xf numFmtId="3" fontId="1" fillId="0" borderId="13" xfId="2" applyNumberFormat="1" applyFill="1" applyBorder="1"/>
    <xf numFmtId="3" fontId="1" fillId="0" borderId="0" xfId="2" applyNumberFormat="1" applyFill="1"/>
    <xf numFmtId="3" fontId="1" fillId="2" borderId="15" xfId="2" applyNumberFormat="1" applyFill="1" applyBorder="1"/>
    <xf numFmtId="3" fontId="1" fillId="0" borderId="3" xfId="4" applyNumberFormat="1" applyFill="1" applyBorder="1"/>
    <xf numFmtId="3" fontId="1" fillId="0" borderId="15" xfId="2" applyNumberFormat="1" applyFill="1" applyBorder="1"/>
    <xf numFmtId="3" fontId="1" fillId="0" borderId="0" xfId="2" applyNumberFormat="1" applyFill="1" applyBorder="1"/>
    <xf numFmtId="3" fontId="1" fillId="0" borderId="3" xfId="2" applyNumberFormat="1" applyFill="1" applyBorder="1"/>
    <xf numFmtId="10" fontId="1" fillId="2" borderId="7" xfId="2" applyNumberFormat="1" applyFont="1" applyFill="1" applyBorder="1"/>
    <xf numFmtId="10" fontId="1" fillId="2" borderId="0" xfId="2" applyNumberFormat="1" applyFont="1" applyFill="1"/>
    <xf numFmtId="10" fontId="1" fillId="2" borderId="8" xfId="2" applyNumberFormat="1" applyFont="1" applyFill="1" applyBorder="1"/>
    <xf numFmtId="0" fontId="6" fillId="0" borderId="0" xfId="4" applyFont="1"/>
    <xf numFmtId="0" fontId="1" fillId="0" borderId="0" xfId="4"/>
    <xf numFmtId="0" fontId="9" fillId="0" borderId="0" xfId="4" applyFont="1"/>
    <xf numFmtId="38" fontId="1" fillId="0" borderId="0" xfId="4" applyNumberFormat="1" applyFont="1"/>
    <xf numFmtId="0" fontId="1" fillId="0" borderId="0" xfId="4" applyFont="1"/>
    <xf numFmtId="0" fontId="6" fillId="0" borderId="0" xfId="4" applyFont="1" applyAlignment="1">
      <alignment vertical="top"/>
    </xf>
    <xf numFmtId="0" fontId="10" fillId="0" borderId="0" xfId="4" applyFont="1"/>
    <xf numFmtId="38" fontId="10" fillId="0" borderId="0" xfId="4" applyNumberFormat="1" applyFont="1"/>
    <xf numFmtId="0" fontId="1" fillId="2" borderId="0" xfId="4" applyFill="1"/>
    <xf numFmtId="3" fontId="1" fillId="2" borderId="0" xfId="4" applyNumberFormat="1" applyFill="1"/>
    <xf numFmtId="37" fontId="1" fillId="2" borderId="0" xfId="1" applyNumberFormat="1" applyFont="1" applyFill="1"/>
    <xf numFmtId="10" fontId="1" fillId="2" borderId="0" xfId="2" applyNumberFormat="1" applyFill="1"/>
  </cellXfs>
  <cellStyles count="34">
    <cellStyle name="Comma" xfId="1" builtinId="3"/>
    <cellStyle name="Comma 2" xfId="5"/>
    <cellStyle name="Comma 2 2" xfId="6"/>
    <cellStyle name="Comma 3" xfId="7"/>
    <cellStyle name="Comma 3 2" xfId="8"/>
    <cellStyle name="Comma 4" xfId="9"/>
    <cellStyle name="Comma0" xfId="10"/>
    <cellStyle name="Currency0" xfId="11"/>
    <cellStyle name="Date" xfId="12"/>
    <cellStyle name="Fixed" xfId="13"/>
    <cellStyle name="Normal" xfId="0" builtinId="0"/>
    <cellStyle name="Normal 10" xfId="14"/>
    <cellStyle name="Normal 11" xfId="15"/>
    <cellStyle name="Normal 12" xfId="16"/>
    <cellStyle name="Normal 2" xfId="17"/>
    <cellStyle name="Normal 3" xfId="18"/>
    <cellStyle name="Normal 3 2" xfId="19"/>
    <cellStyle name="Normal 3 2 2" xfId="20"/>
    <cellStyle name="Normal 4" xfId="2"/>
    <cellStyle name="Normal 4 2" xfId="21"/>
    <cellStyle name="Normal 5" xfId="22"/>
    <cellStyle name="Normal 6" xfId="23"/>
    <cellStyle name="Normal 6 2" xfId="3"/>
    <cellStyle name="Normal 7" xfId="24"/>
    <cellStyle name="Normal 8" xfId="25"/>
    <cellStyle name="Normal 9" xfId="26"/>
    <cellStyle name="Normal_1 Week Prior - Wed060607dist" xfId="4"/>
    <cellStyle name="Percent 2" xfId="27"/>
    <cellStyle name="PSChar" xfId="28"/>
    <cellStyle name="PSDate" xfId="29"/>
    <cellStyle name="PSDec" xfId="30"/>
    <cellStyle name="PSHeading" xfId="31"/>
    <cellStyle name="PSInt" xfId="32"/>
    <cellStyle name="PSSpacer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M61"/>
  <sheetViews>
    <sheetView showGridLines="0" showZeros="0" tabSelected="1" zoomScaleNormal="100" workbookViewId="0">
      <selection activeCell="B2" sqref="B2"/>
    </sheetView>
  </sheetViews>
  <sheetFormatPr defaultRowHeight="12.75" x14ac:dyDescent="0.2"/>
  <cols>
    <col min="1" max="1" width="3.140625" style="5" customWidth="1"/>
    <col min="2" max="2" width="3.42578125" style="5" customWidth="1"/>
    <col min="3" max="3" width="21" style="5" customWidth="1"/>
    <col min="4" max="4" width="13.5703125" style="5" customWidth="1"/>
    <col min="5" max="5" width="9.42578125" style="5" customWidth="1"/>
    <col min="6" max="6" width="11.28515625" style="5" customWidth="1"/>
    <col min="7" max="7" width="13.42578125" style="5" customWidth="1"/>
    <col min="8" max="8" width="9" style="5" customWidth="1"/>
    <col min="9" max="9" width="12" style="5" customWidth="1"/>
    <col min="10" max="10" width="8.85546875" style="5" customWidth="1"/>
    <col min="11" max="11" width="10.42578125" style="5" customWidth="1"/>
    <col min="12" max="12" width="9.28515625" style="5" customWidth="1"/>
    <col min="13" max="17" width="9.140625" style="5"/>
    <col min="18" max="18" width="26.7109375" style="5" customWidth="1"/>
    <col min="19" max="16384" width="9.140625" style="5"/>
  </cols>
  <sheetData>
    <row r="1" spans="1:247" s="2" customFormat="1" ht="19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47" ht="6" customHeight="1" x14ac:dyDescent="0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247" ht="15.75" x14ac:dyDescent="0.2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247" ht="15" x14ac:dyDescent="0.2">
      <c r="A4" s="7"/>
      <c r="B4" s="8"/>
      <c r="C4" s="9"/>
      <c r="D4" s="8"/>
      <c r="E4" s="10" t="s">
        <v>2</v>
      </c>
      <c r="F4" s="10"/>
      <c r="G4" s="11" t="s">
        <v>3</v>
      </c>
      <c r="H4" s="11"/>
      <c r="I4" s="8"/>
      <c r="J4" s="8"/>
      <c r="K4" s="8"/>
      <c r="L4" s="8"/>
    </row>
    <row r="5" spans="1:247" ht="15" x14ac:dyDescent="0.2">
      <c r="A5" s="12"/>
      <c r="B5" s="13"/>
      <c r="C5" s="13"/>
      <c r="D5" s="13"/>
      <c r="E5" s="14">
        <v>42891</v>
      </c>
      <c r="F5" s="14"/>
      <c r="G5" s="15">
        <f>E5</f>
        <v>42891</v>
      </c>
      <c r="H5" s="15"/>
      <c r="I5" s="15"/>
      <c r="J5" s="15"/>
      <c r="K5" s="15"/>
      <c r="L5" s="15"/>
    </row>
    <row r="6" spans="1:247" ht="6.7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247" ht="15" x14ac:dyDescent="0.2">
      <c r="A7" s="4"/>
      <c r="B7" s="4"/>
      <c r="C7" s="4"/>
      <c r="D7" s="16" t="s">
        <v>2</v>
      </c>
      <c r="E7" s="17"/>
      <c r="F7" s="17"/>
      <c r="G7" s="16" t="s">
        <v>4</v>
      </c>
      <c r="H7" s="17"/>
      <c r="I7" s="17"/>
      <c r="J7" s="17"/>
      <c r="K7" s="17"/>
      <c r="L7" s="17"/>
    </row>
    <row r="8" spans="1:247" ht="15" x14ac:dyDescent="0.2">
      <c r="A8" s="4"/>
      <c r="B8" s="4"/>
      <c r="C8" s="4"/>
      <c r="D8" s="18" t="str">
        <f>G4</f>
        <v>Week 1</v>
      </c>
      <c r="E8" s="19">
        <f>E5</f>
        <v>42891</v>
      </c>
      <c r="F8" s="19"/>
      <c r="G8" s="20" t="str">
        <f>D8</f>
        <v>Week 1</v>
      </c>
      <c r="H8" s="21">
        <f>E8</f>
        <v>42891</v>
      </c>
      <c r="I8" s="21"/>
      <c r="J8" s="4"/>
      <c r="K8" s="4"/>
      <c r="L8" s="4"/>
    </row>
    <row r="9" spans="1:247" ht="13.5" customHeight="1" thickBot="1" x14ac:dyDescent="0.25">
      <c r="D9" s="22">
        <f>G5</f>
        <v>42891</v>
      </c>
      <c r="E9" s="22"/>
      <c r="F9" s="23"/>
      <c r="G9" s="24">
        <f>D9-364</f>
        <v>42527</v>
      </c>
      <c r="H9" s="24"/>
      <c r="Q9" s="14"/>
      <c r="R9" s="14"/>
    </row>
    <row r="10" spans="1:247" x14ac:dyDescent="0.2">
      <c r="D10" s="25" t="str">
        <f>D7</f>
        <v>Summer 2017</v>
      </c>
      <c r="E10" s="26" t="str">
        <f>G4</f>
        <v>Week 1</v>
      </c>
      <c r="F10" s="27"/>
      <c r="G10" s="28" t="str">
        <f>G7</f>
        <v>Summer 2016</v>
      </c>
      <c r="H10" s="29" t="str">
        <f>G4</f>
        <v>Week 1</v>
      </c>
      <c r="I10" s="30"/>
      <c r="J10" s="31" t="s">
        <v>5</v>
      </c>
      <c r="K10" s="32"/>
      <c r="L10" s="33"/>
    </row>
    <row r="11" spans="1:247" ht="13.5" thickBot="1" x14ac:dyDescent="0.25">
      <c r="D11" s="34" t="s">
        <v>6</v>
      </c>
      <c r="E11" s="35" t="s">
        <v>7</v>
      </c>
      <c r="F11" s="36" t="s">
        <v>8</v>
      </c>
      <c r="G11" s="37" t="s">
        <v>6</v>
      </c>
      <c r="H11" s="38" t="s">
        <v>7</v>
      </c>
      <c r="I11" s="38" t="s">
        <v>8</v>
      </c>
      <c r="J11" s="39" t="s">
        <v>6</v>
      </c>
      <c r="K11" s="40" t="s">
        <v>7</v>
      </c>
      <c r="L11" s="41" t="s">
        <v>8</v>
      </c>
    </row>
    <row r="12" spans="1:247" x14ac:dyDescent="0.2">
      <c r="A12" s="42" t="s">
        <v>9</v>
      </c>
      <c r="B12" s="43"/>
      <c r="C12" s="43"/>
      <c r="D12" s="44"/>
      <c r="E12" s="45"/>
      <c r="F12" s="46"/>
      <c r="G12" s="44"/>
      <c r="H12" s="45"/>
      <c r="I12" s="45"/>
      <c r="J12" s="47"/>
      <c r="K12" s="48"/>
      <c r="L12" s="49"/>
    </row>
    <row r="13" spans="1:247" ht="5.25" customHeight="1" x14ac:dyDescent="0.2">
      <c r="A13" s="50"/>
      <c r="B13" s="51"/>
      <c r="C13" s="51"/>
      <c r="D13" s="52"/>
      <c r="E13" s="53"/>
      <c r="F13" s="54"/>
      <c r="G13" s="52"/>
      <c r="H13" s="55"/>
      <c r="I13" s="55"/>
      <c r="J13" s="56"/>
      <c r="K13" s="57"/>
      <c r="L13" s="58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</row>
    <row r="14" spans="1:247" s="60" customFormat="1" ht="12.75" customHeight="1" x14ac:dyDescent="0.2">
      <c r="A14" s="59"/>
      <c r="B14" s="60" t="s">
        <v>10</v>
      </c>
      <c r="D14" s="61">
        <v>37133.014591999992</v>
      </c>
      <c r="E14" s="62">
        <v>9197.6529120000014</v>
      </c>
      <c r="F14" s="63">
        <f>+D14+E14</f>
        <v>46330.667503999997</v>
      </c>
      <c r="G14" s="61">
        <v>39877.08</v>
      </c>
      <c r="H14" s="62">
        <v>10067.35</v>
      </c>
      <c r="I14" s="64">
        <f>IF(H14+G14=0," ",H14+G14)</f>
        <v>49944.43</v>
      </c>
      <c r="J14" s="65">
        <f t="shared" ref="J14:L15" si="0">ROUND((D14-G14)/(G14),4)</f>
        <v>-6.88E-2</v>
      </c>
      <c r="K14" s="66">
        <f t="shared" si="0"/>
        <v>-8.6400000000000005E-2</v>
      </c>
      <c r="L14" s="67">
        <f t="shared" si="0"/>
        <v>-7.2400000000000006E-2</v>
      </c>
    </row>
    <row r="15" spans="1:247" s="60" customFormat="1" ht="12.75" customHeight="1" x14ac:dyDescent="0.2">
      <c r="A15" s="59"/>
      <c r="B15" s="60" t="s">
        <v>11</v>
      </c>
      <c r="D15" s="68">
        <v>2093.0352543529416</v>
      </c>
      <c r="E15" s="69">
        <v>62.588234999999997</v>
      </c>
      <c r="F15" s="70">
        <f>+D15+E15</f>
        <v>2155.6234893529418</v>
      </c>
      <c r="G15" s="68">
        <v>2093.0352543529416</v>
      </c>
      <c r="H15" s="71">
        <v>62.588234999999997</v>
      </c>
      <c r="I15" s="64">
        <f>IF(H15+G15=0," ",H15+G15)</f>
        <v>2155.6234893529418</v>
      </c>
      <c r="J15" s="65">
        <f t="shared" si="0"/>
        <v>0</v>
      </c>
      <c r="K15" s="66">
        <v>0</v>
      </c>
      <c r="L15" s="67">
        <f t="shared" si="0"/>
        <v>0</v>
      </c>
    </row>
    <row r="16" spans="1:247" ht="7.9" customHeight="1" x14ac:dyDescent="0.2">
      <c r="A16" s="72"/>
      <c r="B16" s="73"/>
      <c r="D16" s="74"/>
      <c r="E16" s="75"/>
      <c r="F16" s="76"/>
      <c r="G16" s="74"/>
      <c r="I16" s="77"/>
      <c r="J16" s="65"/>
      <c r="K16" s="66"/>
      <c r="L16" s="67"/>
    </row>
    <row r="17" spans="1:247" ht="13.5" thickBot="1" x14ac:dyDescent="0.25">
      <c r="A17" s="72"/>
      <c r="C17" s="5" t="s">
        <v>12</v>
      </c>
      <c r="D17" s="78">
        <f t="shared" ref="D17:I17" si="1">SUM(D14:D16)</f>
        <v>39226.049846352937</v>
      </c>
      <c r="E17" s="79">
        <f t="shared" si="1"/>
        <v>9260.2411470000006</v>
      </c>
      <c r="F17" s="80">
        <f t="shared" si="1"/>
        <v>48486.290993352937</v>
      </c>
      <c r="G17" s="78">
        <f t="shared" si="1"/>
        <v>41970.115254352946</v>
      </c>
      <c r="H17" s="79">
        <f t="shared" si="1"/>
        <v>10129.938235</v>
      </c>
      <c r="I17" s="79">
        <f t="shared" si="1"/>
        <v>52100.05348935294</v>
      </c>
      <c r="J17" s="81">
        <f>IF((D17-G17)/G17=0," ",ROUND((D17-G17)/G17,4))</f>
        <v>-6.54E-2</v>
      </c>
      <c r="K17" s="82">
        <f>IF((E17-H17)/H17=0," ",ROUND((E17-H17)/H17,4))</f>
        <v>-8.5900000000000004E-2</v>
      </c>
      <c r="L17" s="83">
        <f>IF((F17-I17)/I17=0," ",ROUND((F17-I17)/I17,4))</f>
        <v>-6.9400000000000003E-2</v>
      </c>
    </row>
    <row r="18" spans="1:247" ht="7.9" customHeight="1" thickTop="1" x14ac:dyDescent="0.2">
      <c r="A18" s="72"/>
      <c r="D18" s="74"/>
      <c r="E18" s="77"/>
      <c r="F18" s="76"/>
      <c r="G18" s="74"/>
      <c r="H18" s="84"/>
      <c r="I18" s="84"/>
      <c r="J18" s="65"/>
      <c r="K18" s="66"/>
      <c r="L18" s="67"/>
    </row>
    <row r="19" spans="1:247" ht="13.5" thickBot="1" x14ac:dyDescent="0.25">
      <c r="A19" s="85"/>
      <c r="B19" s="86"/>
      <c r="C19" s="86" t="s">
        <v>13</v>
      </c>
      <c r="D19" s="87">
        <f>2770+8614</f>
        <v>11384</v>
      </c>
      <c r="E19" s="88">
        <v>1686</v>
      </c>
      <c r="F19" s="89">
        <f>IF(E19+D19=0," ",E19+D19)</f>
        <v>13070</v>
      </c>
      <c r="G19" s="87">
        <f>2770+9256</f>
        <v>12026</v>
      </c>
      <c r="H19" s="90">
        <v>1867</v>
      </c>
      <c r="I19" s="91">
        <f>+G19+H19</f>
        <v>13893</v>
      </c>
      <c r="J19" s="92">
        <f>IF((D19-G19)/G19=0," ",ROUND((D19-G19)/G19,4))</f>
        <v>-5.3400000000000003E-2</v>
      </c>
      <c r="K19" s="93">
        <f>IF((E19-H19)/H19=0," ",ROUND((E19-H19)/H19,4))</f>
        <v>-9.69E-2</v>
      </c>
      <c r="L19" s="94">
        <f>IF((F19-I19)/I19=0," ",ROUND((F19-I19)/I19,4))</f>
        <v>-5.9200000000000003E-2</v>
      </c>
    </row>
    <row r="20" spans="1:247" x14ac:dyDescent="0.2">
      <c r="A20" s="42" t="s">
        <v>14</v>
      </c>
      <c r="B20" s="43"/>
      <c r="C20" s="43"/>
      <c r="D20" s="44"/>
      <c r="E20" s="45"/>
      <c r="F20" s="46"/>
      <c r="G20" s="95"/>
      <c r="H20" s="96"/>
      <c r="I20" s="45"/>
      <c r="J20" s="65"/>
      <c r="K20" s="66"/>
      <c r="L20" s="49"/>
    </row>
    <row r="21" spans="1:247" ht="5.25" customHeight="1" x14ac:dyDescent="0.2">
      <c r="A21" s="50"/>
      <c r="B21" s="51"/>
      <c r="C21" s="51"/>
      <c r="D21" s="52"/>
      <c r="E21" s="53"/>
      <c r="F21" s="54"/>
      <c r="G21" s="97"/>
      <c r="H21" s="98"/>
      <c r="I21" s="55"/>
      <c r="J21" s="56"/>
      <c r="K21" s="57"/>
      <c r="L21" s="58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</row>
    <row r="22" spans="1:247" s="60" customFormat="1" ht="12.75" customHeight="1" x14ac:dyDescent="0.2">
      <c r="A22" s="59"/>
      <c r="B22" s="60" t="str">
        <f>+B14</f>
        <v>Daily Census</v>
      </c>
      <c r="D22" s="61">
        <v>16927.707589999991</v>
      </c>
      <c r="E22" s="62">
        <v>3145.9294</v>
      </c>
      <c r="F22" s="63">
        <f>IF(E22+D22=0," ",E22+D22)</f>
        <v>20073.636989999992</v>
      </c>
      <c r="G22" s="68">
        <v>17952.48</v>
      </c>
      <c r="H22" s="69">
        <v>3580.42</v>
      </c>
      <c r="I22" s="62">
        <f>IF(H22+G22=0," ",H22+G22)</f>
        <v>21532.9</v>
      </c>
      <c r="J22" s="65">
        <f t="shared" ref="J22:L23" si="2">ROUND((D22-G22)/(G22),4)</f>
        <v>-5.7099999999999998E-2</v>
      </c>
      <c r="K22" s="66">
        <f t="shared" si="2"/>
        <v>-0.12139999999999999</v>
      </c>
      <c r="L22" s="67">
        <f t="shared" si="2"/>
        <v>-6.7799999999999999E-2</v>
      </c>
    </row>
    <row r="23" spans="1:247" s="60" customFormat="1" ht="12.75" customHeight="1" x14ac:dyDescent="0.2">
      <c r="A23" s="59"/>
      <c r="B23" s="60" t="s">
        <v>11</v>
      </c>
      <c r="D23" s="61">
        <v>579.52705035294116</v>
      </c>
      <c r="E23" s="62">
        <v>10.294117</v>
      </c>
      <c r="F23" s="63">
        <f>IF(E23+D23=0," ",E23+D23)</f>
        <v>589.82116735294119</v>
      </c>
      <c r="G23" s="68">
        <v>579.52705035294116</v>
      </c>
      <c r="H23" s="71">
        <v>10.294117</v>
      </c>
      <c r="I23" s="64">
        <f>IF(H23+G23=0," ",H23+G23)</f>
        <v>589.82116735294119</v>
      </c>
      <c r="J23" s="65">
        <f t="shared" si="2"/>
        <v>0</v>
      </c>
      <c r="K23" s="66">
        <v>0</v>
      </c>
      <c r="L23" s="67">
        <f t="shared" si="2"/>
        <v>0</v>
      </c>
    </row>
    <row r="24" spans="1:247" ht="7.9" customHeight="1" x14ac:dyDescent="0.2">
      <c r="A24" s="72"/>
      <c r="B24" s="73"/>
      <c r="D24" s="74"/>
      <c r="E24" s="75"/>
      <c r="F24" s="76"/>
      <c r="G24" s="99"/>
      <c r="H24" s="23"/>
      <c r="I24" s="77"/>
      <c r="J24" s="65"/>
      <c r="K24" s="66"/>
      <c r="L24" s="67"/>
    </row>
    <row r="25" spans="1:247" ht="13.5" thickBot="1" x14ac:dyDescent="0.25">
      <c r="A25" s="72"/>
      <c r="C25" s="5" t="s">
        <v>12</v>
      </c>
      <c r="D25" s="78">
        <f t="shared" ref="D25:I25" si="3">SUM(D22:D24)</f>
        <v>17507.234640352934</v>
      </c>
      <c r="E25" s="79">
        <f t="shared" si="3"/>
        <v>3156.2235169999999</v>
      </c>
      <c r="F25" s="80">
        <f t="shared" si="3"/>
        <v>20663.458157352932</v>
      </c>
      <c r="G25" s="100">
        <f t="shared" si="3"/>
        <v>18532.007050352942</v>
      </c>
      <c r="H25" s="101">
        <f t="shared" si="3"/>
        <v>3590.714117</v>
      </c>
      <c r="I25" s="79">
        <f t="shared" si="3"/>
        <v>22122.721167352942</v>
      </c>
      <c r="J25" s="81">
        <f>IF((D25-G25)/G25=0," ",ROUND((D25-G25)/G25,4))</f>
        <v>-5.5300000000000002E-2</v>
      </c>
      <c r="K25" s="82">
        <f>IF((E25-H25)/H25=0," ",ROUND((E25-H25)/H25,4))</f>
        <v>-0.121</v>
      </c>
      <c r="L25" s="83">
        <f>IF((F25-I25)/I25=0," ",ROUND((F25-I25)/I25,4))</f>
        <v>-6.6000000000000003E-2</v>
      </c>
    </row>
    <row r="26" spans="1:247" ht="7.9" customHeight="1" thickTop="1" x14ac:dyDescent="0.2">
      <c r="A26" s="72"/>
      <c r="D26" s="74"/>
      <c r="E26" s="77"/>
      <c r="F26" s="76"/>
      <c r="G26" s="99"/>
      <c r="H26" s="102"/>
      <c r="I26" s="84"/>
      <c r="J26" s="65"/>
      <c r="K26" s="66"/>
      <c r="L26" s="67"/>
    </row>
    <row r="27" spans="1:247" ht="13.5" thickBot="1" x14ac:dyDescent="0.25">
      <c r="A27" s="85"/>
      <c r="B27" s="86"/>
      <c r="C27" s="86" t="s">
        <v>13</v>
      </c>
      <c r="D27" s="103">
        <v>4038</v>
      </c>
      <c r="E27" s="91">
        <v>609</v>
      </c>
      <c r="F27" s="89">
        <f>IF(E27+D27=0," ",E27+D27)</f>
        <v>4647</v>
      </c>
      <c r="G27" s="87">
        <v>4239</v>
      </c>
      <c r="H27" s="104">
        <v>716</v>
      </c>
      <c r="I27" s="91">
        <f>+G27+H27</f>
        <v>4955</v>
      </c>
      <c r="J27" s="92">
        <f>IF((D27-G27)/G27=0," ",ROUND((D27-G27)/G27,4))</f>
        <v>-4.7399999999999998E-2</v>
      </c>
      <c r="K27" s="93">
        <f>IF((E27-H27)/H27=0," ",ROUND((E27-H27)/H27,4))</f>
        <v>-0.14940000000000001</v>
      </c>
      <c r="L27" s="94">
        <f>IF((F27-I27)/I27=0," ",ROUND((F27-I27)/I27,4))</f>
        <v>-6.2199999999999998E-2</v>
      </c>
    </row>
    <row r="28" spans="1:247" x14ac:dyDescent="0.2">
      <c r="A28" s="42" t="s">
        <v>15</v>
      </c>
      <c r="B28" s="43"/>
      <c r="C28" s="43"/>
      <c r="D28" s="44"/>
      <c r="E28" s="45"/>
      <c r="F28" s="46"/>
      <c r="G28" s="95"/>
      <c r="H28" s="96"/>
      <c r="I28" s="45"/>
      <c r="J28" s="65"/>
      <c r="K28" s="66"/>
      <c r="L28" s="49"/>
    </row>
    <row r="29" spans="1:247" ht="5.25" customHeight="1" x14ac:dyDescent="0.2">
      <c r="A29" s="50"/>
      <c r="B29" s="51"/>
      <c r="C29" s="51"/>
      <c r="D29" s="52"/>
      <c r="E29" s="53"/>
      <c r="F29" s="54"/>
      <c r="G29" s="97"/>
      <c r="H29" s="98"/>
      <c r="I29" s="55"/>
      <c r="J29" s="56"/>
      <c r="K29" s="57"/>
      <c r="L29" s="58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  <c r="IJ29" s="51"/>
      <c r="IK29" s="51"/>
      <c r="IL29" s="51"/>
      <c r="IM29" s="51"/>
    </row>
    <row r="30" spans="1:247" s="60" customFormat="1" ht="12.75" customHeight="1" x14ac:dyDescent="0.2">
      <c r="A30" s="59"/>
      <c r="B30" s="60" t="str">
        <f>+B14</f>
        <v>Daily Census</v>
      </c>
      <c r="D30" s="61">
        <v>10943.305866000001</v>
      </c>
      <c r="E30" s="62">
        <v>1799.1588189999998</v>
      </c>
      <c r="F30" s="63">
        <f>+D30+E30</f>
        <v>12742.464685000001</v>
      </c>
      <c r="G30" s="68">
        <v>10379.34</v>
      </c>
      <c r="H30" s="69">
        <v>2189.63</v>
      </c>
      <c r="I30" s="64">
        <f>IF(H30+G30=0," ",H30+G30)</f>
        <v>12568.970000000001</v>
      </c>
      <c r="J30" s="65">
        <f t="shared" ref="J30:L31" si="4">ROUND((D30-G30)/(G30),4)</f>
        <v>5.4300000000000001E-2</v>
      </c>
      <c r="K30" s="66">
        <f t="shared" si="4"/>
        <v>-0.17829999999999999</v>
      </c>
      <c r="L30" s="67">
        <f t="shared" si="4"/>
        <v>1.38E-2</v>
      </c>
    </row>
    <row r="31" spans="1:247" s="60" customFormat="1" ht="12.75" customHeight="1" x14ac:dyDescent="0.2">
      <c r="A31" s="59"/>
      <c r="B31" s="60" t="s">
        <v>11</v>
      </c>
      <c r="D31" s="61">
        <v>25.036470000000001</v>
      </c>
      <c r="E31" s="62">
        <v>0</v>
      </c>
      <c r="F31" s="63">
        <f>+D31+E31</f>
        <v>25.036470000000001</v>
      </c>
      <c r="G31" s="68">
        <v>25.036470000000001</v>
      </c>
      <c r="H31" s="71">
        <v>0</v>
      </c>
      <c r="I31" s="64">
        <f>IF(H31+G31=0," ",H31+G31)</f>
        <v>25.036470000000001</v>
      </c>
      <c r="J31" s="65">
        <f t="shared" si="4"/>
        <v>0</v>
      </c>
      <c r="K31" s="66">
        <v>0</v>
      </c>
      <c r="L31" s="67">
        <f t="shared" si="4"/>
        <v>0</v>
      </c>
    </row>
    <row r="32" spans="1:247" ht="7.9" customHeight="1" x14ac:dyDescent="0.2">
      <c r="A32" s="72"/>
      <c r="B32" s="73"/>
      <c r="D32" s="74"/>
      <c r="E32" s="75"/>
      <c r="F32" s="76"/>
      <c r="G32" s="99"/>
      <c r="H32" s="23"/>
      <c r="I32" s="77"/>
      <c r="J32" s="65"/>
      <c r="K32" s="66"/>
      <c r="L32" s="67"/>
    </row>
    <row r="33" spans="1:247" ht="13.5" thickBot="1" x14ac:dyDescent="0.25">
      <c r="A33" s="72"/>
      <c r="C33" s="5" t="s">
        <v>12</v>
      </c>
      <c r="D33" s="78">
        <f t="shared" ref="D33:I33" si="5">SUM(D30:D32)</f>
        <v>10968.342336</v>
      </c>
      <c r="E33" s="79">
        <f t="shared" si="5"/>
        <v>1799.1588189999998</v>
      </c>
      <c r="F33" s="80">
        <f t="shared" si="5"/>
        <v>12767.501155</v>
      </c>
      <c r="G33" s="100">
        <f t="shared" si="5"/>
        <v>10404.376469999999</v>
      </c>
      <c r="H33" s="101">
        <f t="shared" si="5"/>
        <v>2189.63</v>
      </c>
      <c r="I33" s="79">
        <f t="shared" si="5"/>
        <v>12594.00647</v>
      </c>
      <c r="J33" s="81">
        <f>IF((D33-G33)/G33=0," ",ROUND((D33-G33)/G33,4))</f>
        <v>5.4199999999999998E-2</v>
      </c>
      <c r="K33" s="82">
        <f>IF((E33-H33)/H33=0," ",ROUND((E33-H33)/H33,4))</f>
        <v>-0.17829999999999999</v>
      </c>
      <c r="L33" s="83">
        <f>IF((F33-I33)/I33=0," ",ROUND((F33-I33)/I33,4))</f>
        <v>1.38E-2</v>
      </c>
    </row>
    <row r="34" spans="1:247" ht="7.9" customHeight="1" thickTop="1" x14ac:dyDescent="0.2">
      <c r="A34" s="72"/>
      <c r="D34" s="74"/>
      <c r="E34" s="77"/>
      <c r="F34" s="76"/>
      <c r="G34" s="99"/>
      <c r="H34" s="102"/>
      <c r="I34" s="84"/>
      <c r="J34" s="65"/>
      <c r="K34" s="66"/>
      <c r="L34" s="67"/>
    </row>
    <row r="35" spans="1:247" ht="13.5" thickBot="1" x14ac:dyDescent="0.25">
      <c r="A35" s="85"/>
      <c r="B35" s="86"/>
      <c r="C35" s="86" t="s">
        <v>13</v>
      </c>
      <c r="D35" s="103">
        <v>2574</v>
      </c>
      <c r="E35" s="91">
        <v>335</v>
      </c>
      <c r="F35" s="89">
        <f>IF(E35+D35=0," ",E35+D35)</f>
        <v>2909</v>
      </c>
      <c r="G35" s="87">
        <v>2472</v>
      </c>
      <c r="H35" s="104">
        <v>427</v>
      </c>
      <c r="I35" s="91">
        <f>+G35+H35</f>
        <v>2899</v>
      </c>
      <c r="J35" s="92">
        <f>IF((D35-G35)/G35=0," ",ROUND((D35-G35)/G35,4))</f>
        <v>4.1300000000000003E-2</v>
      </c>
      <c r="K35" s="93">
        <f>IF((E35-H35)/H35=0," ",ROUND((E35-H35)/H35,4))</f>
        <v>-0.2155</v>
      </c>
      <c r="L35" s="94">
        <f>IF((F35-I35)/I35=0," ",ROUND((F35-I35)/I35,4))</f>
        <v>3.3999999999999998E-3</v>
      </c>
    </row>
    <row r="36" spans="1:247" x14ac:dyDescent="0.2">
      <c r="A36" s="42" t="s">
        <v>16</v>
      </c>
      <c r="B36" s="43"/>
      <c r="C36" s="43"/>
      <c r="D36" s="44"/>
      <c r="E36" s="45"/>
      <c r="F36" s="46"/>
      <c r="G36" s="95"/>
      <c r="H36" s="96" t="s">
        <v>17</v>
      </c>
      <c r="I36" s="45"/>
      <c r="J36" s="65"/>
      <c r="K36" s="66"/>
      <c r="L36" s="49"/>
    </row>
    <row r="37" spans="1:247" ht="5.25" customHeight="1" x14ac:dyDescent="0.2">
      <c r="A37" s="50"/>
      <c r="B37" s="51"/>
      <c r="C37" s="51"/>
      <c r="D37" s="52"/>
      <c r="E37" s="53"/>
      <c r="F37" s="54"/>
      <c r="G37" s="97"/>
      <c r="H37" s="98"/>
      <c r="I37" s="55"/>
      <c r="J37" s="56"/>
      <c r="K37" s="57"/>
      <c r="L37" s="58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</row>
    <row r="38" spans="1:247" s="60" customFormat="1" ht="12.75" customHeight="1" x14ac:dyDescent="0.2">
      <c r="A38" s="59"/>
      <c r="B38" s="60" t="str">
        <f>+B14</f>
        <v>Daily Census</v>
      </c>
      <c r="D38" s="61">
        <v>33869.499868999941</v>
      </c>
      <c r="E38" s="62">
        <v>4981.123505999999</v>
      </c>
      <c r="F38" s="63">
        <f>+D38+E38</f>
        <v>38850.623374999937</v>
      </c>
      <c r="G38" s="68">
        <v>35930.35</v>
      </c>
      <c r="H38" s="69">
        <v>5457.98</v>
      </c>
      <c r="I38" s="64">
        <f>IF(H38+G38=0," ",H38+G38)</f>
        <v>41388.33</v>
      </c>
      <c r="J38" s="65">
        <f t="shared" ref="J38:L39" si="6">ROUND((D38-G38)/(G38),4)</f>
        <v>-5.74E-2</v>
      </c>
      <c r="K38" s="66">
        <f t="shared" si="6"/>
        <v>-8.7400000000000005E-2</v>
      </c>
      <c r="L38" s="67">
        <f t="shared" si="6"/>
        <v>-6.13E-2</v>
      </c>
    </row>
    <row r="39" spans="1:247" s="60" customFormat="1" ht="12.75" customHeight="1" x14ac:dyDescent="0.2">
      <c r="A39" s="59"/>
      <c r="B39" s="60" t="s">
        <v>11</v>
      </c>
      <c r="D39" s="61">
        <v>1512.6835160000001</v>
      </c>
      <c r="E39" s="62">
        <v>105.76470399999999</v>
      </c>
      <c r="F39" s="63">
        <f>+D39+E39</f>
        <v>1618.44822</v>
      </c>
      <c r="G39" s="68">
        <v>1512.6835160000001</v>
      </c>
      <c r="H39" s="71">
        <v>105.76470399999999</v>
      </c>
      <c r="I39" s="64">
        <f>IF(H39+G39=0," ",H39+G39)</f>
        <v>1618.44822</v>
      </c>
      <c r="J39" s="65">
        <f t="shared" si="6"/>
        <v>0</v>
      </c>
      <c r="K39" s="66">
        <f t="shared" si="6"/>
        <v>0</v>
      </c>
      <c r="L39" s="67">
        <f t="shared" si="6"/>
        <v>0</v>
      </c>
    </row>
    <row r="40" spans="1:247" ht="7.9" customHeight="1" x14ac:dyDescent="0.2">
      <c r="A40" s="72"/>
      <c r="B40" s="73"/>
      <c r="D40" s="74"/>
      <c r="E40" s="75"/>
      <c r="F40" s="76"/>
      <c r="G40" s="99"/>
      <c r="H40" s="23"/>
      <c r="I40" s="77"/>
      <c r="J40" s="65"/>
      <c r="K40" s="66"/>
      <c r="L40" s="67"/>
    </row>
    <row r="41" spans="1:247" ht="13.5" thickBot="1" x14ac:dyDescent="0.25">
      <c r="A41" s="72"/>
      <c r="C41" s="5" t="s">
        <v>12</v>
      </c>
      <c r="D41" s="78">
        <f t="shared" ref="D41:I41" si="7">SUM(D38:D40)</f>
        <v>35382.183384999938</v>
      </c>
      <c r="E41" s="79">
        <f t="shared" si="7"/>
        <v>5086.8882099999992</v>
      </c>
      <c r="F41" s="80">
        <f t="shared" si="7"/>
        <v>40469.071594999936</v>
      </c>
      <c r="G41" s="100">
        <f t="shared" si="7"/>
        <v>37443.033515999996</v>
      </c>
      <c r="H41" s="101">
        <f t="shared" si="7"/>
        <v>5563.7447039999997</v>
      </c>
      <c r="I41" s="79">
        <f t="shared" si="7"/>
        <v>43006.77822</v>
      </c>
      <c r="J41" s="81">
        <f>IF((D41-G41)/G41=0," ",ROUND((D41-G41)/G41,4))</f>
        <v>-5.5E-2</v>
      </c>
      <c r="K41" s="82">
        <f>IF((E41-H41)/H41=0," ",ROUND((E41-H41)/H41,4))</f>
        <v>-8.5699999999999998E-2</v>
      </c>
      <c r="L41" s="83">
        <f>IF((F41-I41)/I41=0," ",ROUND((F41-I41)/I41,4))</f>
        <v>-5.8999999999999997E-2</v>
      </c>
    </row>
    <row r="42" spans="1:247" ht="7.9" customHeight="1" thickTop="1" x14ac:dyDescent="0.2">
      <c r="A42" s="72"/>
      <c r="D42" s="74"/>
      <c r="E42" s="77"/>
      <c r="F42" s="76"/>
      <c r="G42" s="99"/>
      <c r="H42" s="102"/>
      <c r="I42" s="84"/>
      <c r="J42" s="65"/>
      <c r="K42" s="66"/>
      <c r="L42" s="67"/>
    </row>
    <row r="43" spans="1:247" ht="13.5" thickBot="1" x14ac:dyDescent="0.25">
      <c r="A43" s="85"/>
      <c r="B43" s="86"/>
      <c r="C43" s="86" t="s">
        <v>13</v>
      </c>
      <c r="D43" s="105">
        <v>7394</v>
      </c>
      <c r="E43" s="106">
        <v>1058</v>
      </c>
      <c r="F43" s="89">
        <f>IF(E43+D43=0," ",E43+D43)</f>
        <v>8452</v>
      </c>
      <c r="G43" s="87">
        <v>7889</v>
      </c>
      <c r="H43" s="104">
        <v>1199</v>
      </c>
      <c r="I43" s="107">
        <f>+G43+H43</f>
        <v>9088</v>
      </c>
      <c r="J43" s="92">
        <f>IF((D43-G43)/G43=0," ",ROUND((D43-G43)/G43,4))</f>
        <v>-6.2700000000000006E-2</v>
      </c>
      <c r="K43" s="93">
        <f>IF((E43-H43)/H43=0," ",ROUND((E43-H43)/H43,4))</f>
        <v>-0.1176</v>
      </c>
      <c r="L43" s="94">
        <f>IF((F43-I43)/I43=0," ",ROUND((F43-I43)/I43,4))</f>
        <v>-7.0000000000000007E-2</v>
      </c>
    </row>
    <row r="44" spans="1:247" x14ac:dyDescent="0.2">
      <c r="A44" s="42" t="s">
        <v>18</v>
      </c>
      <c r="B44" s="43"/>
      <c r="C44" s="43"/>
      <c r="D44" s="44"/>
      <c r="E44" s="45"/>
      <c r="F44" s="46"/>
      <c r="G44" s="44"/>
      <c r="H44" s="45"/>
      <c r="I44" s="45"/>
      <c r="J44" s="65"/>
      <c r="K44" s="66"/>
      <c r="L44" s="49"/>
    </row>
    <row r="45" spans="1:247" ht="5.25" customHeight="1" x14ac:dyDescent="0.2">
      <c r="A45" s="50"/>
      <c r="B45" s="51"/>
      <c r="C45" s="51"/>
      <c r="D45" s="52"/>
      <c r="E45" s="53"/>
      <c r="F45" s="54"/>
      <c r="G45" s="52"/>
      <c r="H45" s="55"/>
      <c r="I45" s="55"/>
      <c r="J45" s="56"/>
      <c r="K45" s="57"/>
      <c r="L45" s="58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  <c r="GQ45" s="51"/>
      <c r="GR45" s="51"/>
      <c r="GS45" s="51"/>
      <c r="GT45" s="51"/>
      <c r="GU45" s="51"/>
      <c r="GV45" s="51"/>
      <c r="GW45" s="51"/>
      <c r="GX45" s="51"/>
      <c r="GY45" s="51"/>
      <c r="GZ45" s="51"/>
      <c r="HA45" s="51"/>
      <c r="HB45" s="51"/>
      <c r="HC45" s="51"/>
      <c r="HD45" s="51"/>
      <c r="HE45" s="51"/>
      <c r="HF45" s="51"/>
      <c r="HG45" s="51"/>
      <c r="HH45" s="51"/>
      <c r="HI45" s="51"/>
      <c r="HJ45" s="51"/>
      <c r="HK45" s="51"/>
      <c r="HL45" s="51"/>
      <c r="HM45" s="51"/>
      <c r="HN45" s="51"/>
      <c r="HO45" s="51"/>
      <c r="HP45" s="51"/>
      <c r="HQ45" s="51"/>
      <c r="HR45" s="51"/>
      <c r="HS45" s="51"/>
      <c r="HT45" s="51"/>
      <c r="HU45" s="51"/>
      <c r="HV45" s="51"/>
      <c r="HW45" s="51"/>
      <c r="HX45" s="51"/>
      <c r="HY45" s="51"/>
      <c r="HZ45" s="51"/>
      <c r="IA45" s="51"/>
      <c r="IB45" s="51"/>
      <c r="IC45" s="51"/>
      <c r="ID45" s="51"/>
      <c r="IE45" s="51"/>
      <c r="IF45" s="51"/>
      <c r="IG45" s="51"/>
      <c r="IH45" s="51"/>
      <c r="II45" s="51"/>
      <c r="IJ45" s="51"/>
      <c r="IK45" s="51"/>
      <c r="IL45" s="51"/>
      <c r="IM45" s="51"/>
    </row>
    <row r="46" spans="1:247" s="60" customFormat="1" ht="12.75" customHeight="1" x14ac:dyDescent="0.2">
      <c r="A46" s="59"/>
      <c r="B46" s="60" t="str">
        <f>+B14</f>
        <v>Daily Census</v>
      </c>
      <c r="D46" s="61">
        <f>+D38+D30+D22+D14</f>
        <v>98873.527916999927</v>
      </c>
      <c r="E46" s="62">
        <f>+E38+E30+E22+E14</f>
        <v>19123.864636999999</v>
      </c>
      <c r="F46" s="63">
        <f>IF(E46+D46=0," ",E46+D46)</f>
        <v>117997.39255399993</v>
      </c>
      <c r="G46" s="61">
        <f>+G38+G30+G22+G14</f>
        <v>104139.25</v>
      </c>
      <c r="H46" s="62">
        <f>+H38+H30+H22+H14</f>
        <v>21295.379999999997</v>
      </c>
      <c r="I46" s="70">
        <f>IF(H46+G46=0," ",H46+G46)</f>
        <v>125434.63</v>
      </c>
      <c r="J46" s="108">
        <f t="shared" ref="J46:K47" si="8">ROUND((D46-G46)/G46,4)</f>
        <v>-5.0599999999999999E-2</v>
      </c>
      <c r="K46" s="109">
        <f t="shared" si="8"/>
        <v>-0.10199999999999999</v>
      </c>
      <c r="L46" s="110">
        <f>IF((F46-I46)/I46=0," ",ROUND((F46-I46)/I46,4))</f>
        <v>-5.9299999999999999E-2</v>
      </c>
    </row>
    <row r="47" spans="1:247" s="60" customFormat="1" ht="12.75" customHeight="1" x14ac:dyDescent="0.2">
      <c r="A47" s="59"/>
      <c r="B47" s="60" t="str">
        <f>+B15</f>
        <v>Positive</v>
      </c>
      <c r="D47" s="61">
        <f>+D15+D23+D31+D39</f>
        <v>4210.2822907058826</v>
      </c>
      <c r="E47" s="62">
        <f>+E15+E23+E31+E39</f>
        <v>178.64705599999999</v>
      </c>
      <c r="F47" s="63">
        <f>IF(E47+D47=0," ",E47+D47)</f>
        <v>4388.9293467058824</v>
      </c>
      <c r="G47" s="61">
        <f>+G15+G23+G31+G39</f>
        <v>4210.2822907058826</v>
      </c>
      <c r="H47" s="62">
        <f>+H15+H23+H31+H39</f>
        <v>178.64705599999999</v>
      </c>
      <c r="I47" s="63">
        <f>IF(H47+G47=0," ",H47+G47)</f>
        <v>4388.9293467058824</v>
      </c>
      <c r="J47" s="108">
        <f t="shared" si="8"/>
        <v>0</v>
      </c>
      <c r="K47" s="109">
        <f t="shared" si="8"/>
        <v>0</v>
      </c>
      <c r="L47" s="110" t="str">
        <f>IF((F47-I47)/I47=0," ",ROUND((F47-I47)/I47,4))</f>
        <v xml:space="preserve"> </v>
      </c>
    </row>
    <row r="48" spans="1:247" ht="6" customHeight="1" x14ac:dyDescent="0.2">
      <c r="A48" s="72"/>
      <c r="B48" s="73"/>
      <c r="D48" s="74"/>
      <c r="E48" s="75"/>
      <c r="F48" s="76"/>
      <c r="G48" s="74"/>
      <c r="I48" s="77"/>
      <c r="J48" s="65"/>
      <c r="K48" s="66"/>
      <c r="L48" s="67"/>
    </row>
    <row r="49" spans="1:12" ht="13.5" thickBot="1" x14ac:dyDescent="0.25">
      <c r="A49" s="72"/>
      <c r="C49" s="5" t="s">
        <v>12</v>
      </c>
      <c r="D49" s="78">
        <f t="shared" ref="D49:I49" si="9">SUM(D46:D48)</f>
        <v>103083.81020770581</v>
      </c>
      <c r="E49" s="79">
        <f t="shared" si="9"/>
        <v>19302.511693</v>
      </c>
      <c r="F49" s="80">
        <f t="shared" si="9"/>
        <v>122386.32190070582</v>
      </c>
      <c r="G49" s="78">
        <f t="shared" si="9"/>
        <v>108349.53229070589</v>
      </c>
      <c r="H49" s="79">
        <f t="shared" si="9"/>
        <v>21474.027055999999</v>
      </c>
      <c r="I49" s="79">
        <f t="shared" si="9"/>
        <v>129823.55934670589</v>
      </c>
      <c r="J49" s="81">
        <f>IF((D49-G49)/G49=0," ",ROUND((D49-G49)/G49,4))</f>
        <v>-4.8599999999999997E-2</v>
      </c>
      <c r="K49" s="82">
        <f>IF((E49-H49)/H49=0," ",ROUND((E49-H49)/H49,4))</f>
        <v>-0.1011</v>
      </c>
      <c r="L49" s="83">
        <f>IF((F49-I49)/I49=0," ",ROUND((F49-I49)/I49,4))</f>
        <v>-5.7299999999999997E-2</v>
      </c>
    </row>
    <row r="50" spans="1:12" ht="7.9" customHeight="1" thickTop="1" x14ac:dyDescent="0.2">
      <c r="A50" s="72"/>
      <c r="D50" s="74"/>
      <c r="E50" s="77"/>
      <c r="F50" s="76"/>
      <c r="G50" s="74"/>
      <c r="H50" s="84"/>
      <c r="I50" s="84"/>
      <c r="J50" s="65"/>
      <c r="K50" s="66"/>
      <c r="L50" s="67"/>
    </row>
    <row r="51" spans="1:12" s="75" customFormat="1" ht="13.5" thickBot="1" x14ac:dyDescent="0.25">
      <c r="A51" s="85"/>
      <c r="B51" s="86"/>
      <c r="C51" s="86" t="s">
        <v>13</v>
      </c>
      <c r="D51" s="103">
        <f>IF(D19+D27+D35+D43=0," ",D19+D27+D35+D43)</f>
        <v>25390</v>
      </c>
      <c r="E51" s="91">
        <f>IF(E19+E27+E35+E43=0," ",E19+E27+E35+E43)</f>
        <v>3688</v>
      </c>
      <c r="F51" s="89">
        <f>IF(E51+D51=0," ",E51+D51)</f>
        <v>29078</v>
      </c>
      <c r="G51" s="103">
        <f>IF(G19+G27+G35+G43=0," ",G19+G27+G35+G43)</f>
        <v>26626</v>
      </c>
      <c r="H51" s="91">
        <f>IF(H19+H27+H35+H43=0," ",H19+H27+H35+H43)</f>
        <v>4209</v>
      </c>
      <c r="I51" s="89">
        <f>IF(H51+G51=0," ",H51+G51)</f>
        <v>30835</v>
      </c>
      <c r="J51" s="92">
        <f>IF((D51-G51)/G51=0," ",ROUND((D51-G51)/G51,4))</f>
        <v>-4.6399999999999997E-2</v>
      </c>
      <c r="K51" s="93">
        <f>IF((E51-H51)/H51=0," ",ROUND((E51-H51)/H51,4))</f>
        <v>-0.12379999999999999</v>
      </c>
      <c r="L51" s="94">
        <f>IF((F51-I51)/I51=0," ",ROUND((F51-I51)/I51,4))</f>
        <v>-5.7000000000000002E-2</v>
      </c>
    </row>
    <row r="52" spans="1:12" s="75" customFormat="1" ht="6.75" customHeight="1" x14ac:dyDescent="0.2">
      <c r="D52" s="77"/>
      <c r="E52" s="77"/>
      <c r="F52" s="77"/>
      <c r="G52" s="77"/>
      <c r="H52" s="77"/>
      <c r="I52" s="66"/>
      <c r="J52" s="66"/>
      <c r="K52" s="66"/>
    </row>
    <row r="53" spans="1:12" s="115" customFormat="1" ht="15" customHeight="1" x14ac:dyDescent="0.2">
      <c r="A53" s="111" t="s">
        <v>19</v>
      </c>
      <c r="B53" s="112"/>
      <c r="C53" s="113" t="s">
        <v>20</v>
      </c>
      <c r="D53" s="114"/>
      <c r="E53" s="114"/>
      <c r="F53" s="114"/>
    </row>
    <row r="54" spans="1:12" s="115" customFormat="1" ht="15" customHeight="1" x14ac:dyDescent="0.2">
      <c r="A54" s="111"/>
      <c r="B54" s="112"/>
      <c r="C54" s="116" t="s">
        <v>21</v>
      </c>
      <c r="D54" s="114"/>
      <c r="E54" s="114"/>
      <c r="F54" s="114"/>
    </row>
    <row r="55" spans="1:12" s="112" customFormat="1" ht="15" customHeight="1" x14ac:dyDescent="0.2">
      <c r="A55" s="117"/>
      <c r="B55" s="117"/>
      <c r="C55" s="113" t="s">
        <v>22</v>
      </c>
      <c r="D55" s="118"/>
      <c r="E55" s="118"/>
      <c r="F55" s="118"/>
    </row>
    <row r="56" spans="1:12" s="112" customFormat="1" ht="15.75" customHeight="1" x14ac:dyDescent="0.2">
      <c r="C56" s="111" t="s">
        <v>23</v>
      </c>
    </row>
    <row r="57" spans="1:12" s="119" customFormat="1" ht="15.75" customHeight="1" x14ac:dyDescent="0.2">
      <c r="C57" s="111" t="s">
        <v>24</v>
      </c>
      <c r="D57" s="120"/>
      <c r="E57" s="120"/>
      <c r="F57" s="120"/>
    </row>
    <row r="58" spans="1:12" s="119" customFormat="1" x14ac:dyDescent="0.2">
      <c r="B58" s="111"/>
      <c r="C58" s="116" t="s">
        <v>25</v>
      </c>
      <c r="D58" s="120"/>
      <c r="E58" s="120"/>
      <c r="F58" s="120"/>
    </row>
    <row r="59" spans="1:12" s="119" customFormat="1" x14ac:dyDescent="0.2">
      <c r="D59" s="120"/>
      <c r="E59" s="120"/>
      <c r="F59" s="120"/>
    </row>
    <row r="60" spans="1:12" x14ac:dyDescent="0.2">
      <c r="D60" s="84"/>
      <c r="E60" s="84"/>
      <c r="F60" s="84"/>
      <c r="G60" s="84"/>
      <c r="H60" s="64" t="s">
        <v>26</v>
      </c>
      <c r="I60" s="121">
        <f>+I51-2770+380</f>
        <v>28445</v>
      </c>
      <c r="J60" s="122"/>
      <c r="K60" s="122"/>
    </row>
    <row r="61" spans="1:12" x14ac:dyDescent="0.2">
      <c r="D61" s="84"/>
      <c r="E61" s="84"/>
      <c r="F61" s="84"/>
      <c r="G61" s="84"/>
      <c r="H61" s="84"/>
      <c r="I61" s="122"/>
      <c r="J61" s="122"/>
      <c r="K61" s="122"/>
    </row>
  </sheetData>
  <mergeCells count="13">
    <mergeCell ref="E8:F8"/>
    <mergeCell ref="H8:I8"/>
    <mergeCell ref="D9:E9"/>
    <mergeCell ref="G9:H9"/>
    <mergeCell ref="Q9:R9"/>
    <mergeCell ref="E10:F10"/>
    <mergeCell ref="H10:I10"/>
    <mergeCell ref="A1:L1"/>
    <mergeCell ref="A3:L3"/>
    <mergeCell ref="E4:F4"/>
    <mergeCell ref="G4:H4"/>
    <mergeCell ref="E5:F5"/>
    <mergeCell ref="G5:L5"/>
  </mergeCells>
  <printOptions horizontalCentered="1"/>
  <pageMargins left="0.19" right="0.18" top="0.51" bottom="0.36" header="0.2" footer="0.19"/>
  <pageSetup scale="84" orientation="portrait" r:id="rId1"/>
  <headerFooter scaleWithDoc="0" alignWithMargins="0">
    <oddFooter>&amp;L&amp;"Arial,Italic"&amp;8&amp;F&amp;R&amp;D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DW</vt:lpstr>
      <vt:lpstr>DW!Print_Area</vt:lpstr>
    </vt:vector>
  </TitlesOfParts>
  <Company>Los Rios Community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W0000821</dc:creator>
  <cp:lastModifiedBy>W0000821</cp:lastModifiedBy>
  <dcterms:created xsi:type="dcterms:W3CDTF">2017-06-05T21:08:13Z</dcterms:created>
  <dcterms:modified xsi:type="dcterms:W3CDTF">2017-06-05T21:10:16Z</dcterms:modified>
</cp:coreProperties>
</file>