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" windowWidth="22980" windowHeight="10056"/>
  </bookViews>
  <sheets>
    <sheet name="DW" sheetId="1" r:id="rId1"/>
  </sheets>
  <definedNames>
    <definedName name="_xlnm.Print_Area" localSheetId="0">DW!$A$1:$L$68</definedName>
  </definedNames>
  <calcPr calcId="145621" concurrentCalc="0"/>
</workbook>
</file>

<file path=xl/calcChain.xml><?xml version="1.0" encoding="utf-8"?>
<calcChain xmlns="http://schemas.openxmlformats.org/spreadsheetml/2006/main">
  <c r="H48" i="1" l="1"/>
  <c r="H58" i="1"/>
  <c r="G21" i="1"/>
  <c r="G48" i="1"/>
  <c r="G58" i="1"/>
  <c r="I58" i="1"/>
  <c r="I69" i="1"/>
  <c r="E48" i="1"/>
  <c r="E58" i="1"/>
  <c r="D21" i="1"/>
  <c r="D48" i="1"/>
  <c r="D58" i="1"/>
  <c r="F58" i="1"/>
  <c r="L58" i="1"/>
  <c r="K58" i="1"/>
  <c r="J58" i="1"/>
  <c r="E51" i="1"/>
  <c r="D51" i="1"/>
  <c r="F51" i="1"/>
  <c r="E52" i="1"/>
  <c r="D52" i="1"/>
  <c r="F52" i="1"/>
  <c r="E16" i="1"/>
  <c r="E26" i="1"/>
  <c r="E35" i="1"/>
  <c r="E44" i="1"/>
  <c r="E53" i="1"/>
  <c r="D16" i="1"/>
  <c r="D26" i="1"/>
  <c r="D35" i="1"/>
  <c r="D44" i="1"/>
  <c r="D53" i="1"/>
  <c r="F53" i="1"/>
  <c r="E17" i="1"/>
  <c r="E54" i="1"/>
  <c r="D17" i="1"/>
  <c r="D54" i="1"/>
  <c r="F54" i="1"/>
  <c r="F56" i="1"/>
  <c r="H51" i="1"/>
  <c r="G51" i="1"/>
  <c r="I51" i="1"/>
  <c r="H52" i="1"/>
  <c r="G52" i="1"/>
  <c r="I52" i="1"/>
  <c r="H53" i="1"/>
  <c r="G53" i="1"/>
  <c r="I53" i="1"/>
  <c r="H54" i="1"/>
  <c r="G54" i="1"/>
  <c r="I54" i="1"/>
  <c r="I56" i="1"/>
  <c r="L56" i="1"/>
  <c r="E56" i="1"/>
  <c r="H56" i="1"/>
  <c r="K56" i="1"/>
  <c r="D56" i="1"/>
  <c r="G56" i="1"/>
  <c r="J56" i="1"/>
  <c r="B54" i="1"/>
  <c r="L53" i="1"/>
  <c r="K53" i="1"/>
  <c r="J53" i="1"/>
  <c r="B53" i="1"/>
  <c r="L52" i="1"/>
  <c r="K52" i="1"/>
  <c r="J52" i="1"/>
  <c r="B52" i="1"/>
  <c r="L51" i="1"/>
  <c r="K51" i="1"/>
  <c r="J51" i="1"/>
  <c r="F48" i="1"/>
  <c r="I48" i="1"/>
  <c r="L48" i="1"/>
  <c r="K48" i="1"/>
  <c r="J48" i="1"/>
  <c r="F42" i="1"/>
  <c r="F43" i="1"/>
  <c r="F44" i="1"/>
  <c r="F46" i="1"/>
  <c r="I42" i="1"/>
  <c r="I43" i="1"/>
  <c r="I44" i="1"/>
  <c r="I46" i="1"/>
  <c r="L46" i="1"/>
  <c r="E46" i="1"/>
  <c r="H46" i="1"/>
  <c r="K46" i="1"/>
  <c r="D46" i="1"/>
  <c r="G46" i="1"/>
  <c r="J46" i="1"/>
  <c r="L44" i="1"/>
  <c r="K44" i="1"/>
  <c r="J44" i="1"/>
  <c r="B44" i="1"/>
  <c r="L43" i="1"/>
  <c r="K43" i="1"/>
  <c r="J43" i="1"/>
  <c r="B43" i="1"/>
  <c r="L42" i="1"/>
  <c r="K42" i="1"/>
  <c r="J42" i="1"/>
  <c r="F39" i="1"/>
  <c r="I39" i="1"/>
  <c r="L39" i="1"/>
  <c r="K39" i="1"/>
  <c r="J39" i="1"/>
  <c r="F33" i="1"/>
  <c r="F34" i="1"/>
  <c r="F35" i="1"/>
  <c r="F37" i="1"/>
  <c r="I33" i="1"/>
  <c r="I34" i="1"/>
  <c r="I35" i="1"/>
  <c r="I37" i="1"/>
  <c r="L37" i="1"/>
  <c r="E37" i="1"/>
  <c r="H37" i="1"/>
  <c r="K37" i="1"/>
  <c r="D37" i="1"/>
  <c r="G37" i="1"/>
  <c r="J37" i="1"/>
  <c r="L35" i="1"/>
  <c r="K35" i="1"/>
  <c r="J35" i="1"/>
  <c r="B35" i="1"/>
  <c r="L34" i="1"/>
  <c r="K34" i="1"/>
  <c r="J34" i="1"/>
  <c r="B34" i="1"/>
  <c r="L33" i="1"/>
  <c r="K33" i="1"/>
  <c r="J33" i="1"/>
  <c r="F30" i="1"/>
  <c r="I30" i="1"/>
  <c r="L30" i="1"/>
  <c r="K30" i="1"/>
  <c r="J30" i="1"/>
  <c r="F24" i="1"/>
  <c r="F25" i="1"/>
  <c r="F26" i="1"/>
  <c r="F28" i="1"/>
  <c r="I24" i="1"/>
  <c r="I25" i="1"/>
  <c r="I26" i="1"/>
  <c r="I28" i="1"/>
  <c r="L28" i="1"/>
  <c r="E28" i="1"/>
  <c r="H28" i="1"/>
  <c r="K28" i="1"/>
  <c r="D28" i="1"/>
  <c r="G28" i="1"/>
  <c r="J28" i="1"/>
  <c r="L26" i="1"/>
  <c r="K26" i="1"/>
  <c r="J26" i="1"/>
  <c r="B26" i="1"/>
  <c r="L25" i="1"/>
  <c r="K25" i="1"/>
  <c r="J25" i="1"/>
  <c r="B25" i="1"/>
  <c r="L24" i="1"/>
  <c r="K24" i="1"/>
  <c r="J24" i="1"/>
  <c r="F21" i="1"/>
  <c r="I21" i="1"/>
  <c r="L21" i="1"/>
  <c r="K21" i="1"/>
  <c r="J21" i="1"/>
  <c r="F14" i="1"/>
  <c r="F15" i="1"/>
  <c r="F16" i="1"/>
  <c r="F17" i="1"/>
  <c r="F19" i="1"/>
  <c r="I14" i="1"/>
  <c r="I15" i="1"/>
  <c r="I16" i="1"/>
  <c r="I17" i="1"/>
  <c r="I19" i="1"/>
  <c r="L19" i="1"/>
  <c r="E19" i="1"/>
  <c r="H19" i="1"/>
  <c r="K19" i="1"/>
  <c r="D19" i="1"/>
  <c r="G19" i="1"/>
  <c r="J19" i="1"/>
  <c r="L17" i="1"/>
  <c r="J17" i="1"/>
  <c r="L16" i="1"/>
  <c r="K16" i="1"/>
  <c r="J16" i="1"/>
  <c r="L15" i="1"/>
  <c r="K15" i="1"/>
  <c r="J15" i="1"/>
  <c r="L14" i="1"/>
  <c r="K14" i="1"/>
  <c r="J14" i="1"/>
  <c r="H10" i="1"/>
  <c r="G10" i="1"/>
  <c r="E10" i="1"/>
  <c r="D10" i="1"/>
  <c r="G5" i="1"/>
  <c r="D9" i="1"/>
  <c r="G9" i="1"/>
  <c r="E8" i="1"/>
  <c r="H8" i="1"/>
  <c r="D8" i="1"/>
  <c r="G8" i="1"/>
</calcChain>
</file>

<file path=xl/sharedStrings.xml><?xml version="1.0" encoding="utf-8"?>
<sst xmlns="http://schemas.openxmlformats.org/spreadsheetml/2006/main" count="49" uniqueCount="30">
  <si>
    <t>LOS RIOS COMMUNITY COLLEGE DISTRICT</t>
  </si>
  <si>
    <t>DAILY ENROLLMENT REPORT</t>
  </si>
  <si>
    <t>Fall 2017</t>
  </si>
  <si>
    <t>-4 Weeks Prior</t>
  </si>
  <si>
    <t>Fall 2016</t>
  </si>
  <si>
    <t>Percent Increase (Decrease)</t>
  </si>
  <si>
    <t>Day</t>
  </si>
  <si>
    <t>Eve</t>
  </si>
  <si>
    <t>Total</t>
  </si>
  <si>
    <t>AMERICAN RIVER COLLEGE</t>
  </si>
  <si>
    <t>Weekly Census</t>
  </si>
  <si>
    <t>Daily</t>
  </si>
  <si>
    <t>Estimated Positive</t>
  </si>
  <si>
    <t>Estimated Special Positive</t>
  </si>
  <si>
    <t>Total WSCH</t>
  </si>
  <si>
    <t>Unduplicated Students</t>
  </si>
  <si>
    <t>COSUMNES RIVER COLLEGE</t>
  </si>
  <si>
    <t xml:space="preserve">FOLSOM LAKE COLLEGE </t>
  </si>
  <si>
    <t>SACRAMENTO CITY COLLEGE</t>
  </si>
  <si>
    <t xml:space="preserve"> </t>
  </si>
  <si>
    <t>DISTRICT TOTAL</t>
  </si>
  <si>
    <t>Notes:</t>
  </si>
  <si>
    <r>
      <t>ARC</t>
    </r>
    <r>
      <rPr>
        <i/>
        <sz val="10"/>
        <rFont val="Arial"/>
        <family val="2"/>
      </rPr>
      <t xml:space="preserve"> Unduplicated Student Headcount has been adjusted for both terms to reflect actual Fall 2016 SRPSTC headcount of </t>
    </r>
  </si>
  <si>
    <t xml:space="preserve">     2,195 for Day.</t>
  </si>
  <si>
    <r>
      <t>ARC</t>
    </r>
    <r>
      <rPr>
        <i/>
        <sz val="10"/>
        <rFont val="Arial"/>
        <family val="2"/>
      </rPr>
      <t xml:space="preserve"> Unduplicated Student Headcount has been increased for both terms to reflect actual Fall 2016 Apprenticeship</t>
    </r>
  </si>
  <si>
    <t xml:space="preserve">     headcount of 4,922 for Day.</t>
  </si>
  <si>
    <r>
      <t>SCC</t>
    </r>
    <r>
      <rPr>
        <i/>
        <sz val="10"/>
        <rFont val="Arial"/>
        <family val="2"/>
      </rPr>
      <t xml:space="preserve"> Unduplicated Student Headcount has been changed for both terms to reflect actual Fall 2016 UCD headcount of 1,496</t>
    </r>
  </si>
  <si>
    <t xml:space="preserve">     for Day and 208 for Evening.</t>
  </si>
  <si>
    <t>Fall 2016 Positive WSCH data as of 320 Annual report.</t>
  </si>
  <si>
    <t>prior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</si>
</sst>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43" formatCode="_(* #,##0.00_);_(* \(#,##0.00\);_(* &quot;-&quot;??_);_(@_)"/>
    <numFmt numFmtId="164" formatCode="dddd"/>
    <numFmt numFmtId="165" formatCode="[$-F800]dddd\,\ mmmm\ dd\,\ yyyy"/>
    <numFmt numFmtId="166" formatCode="[$-409]mmmm\ d\,\ yyyy;@"/>
    <numFmt numFmtId="167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u/>
      <sz val="10"/>
      <name val="Arial"/>
      <family val="2"/>
    </font>
    <font>
      <b/>
      <sz val="10"/>
      <name val="Arial Unicode MS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 Unicode MS"/>
      <family val="2"/>
    </font>
    <font>
      <sz val="10"/>
      <name val="MS Sans Serif"/>
      <family val="2"/>
    </font>
    <font>
      <b/>
      <sz val="10"/>
      <name val="MS Sans Serif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43"/>
        <bgColor indexed="9"/>
      </patternFill>
    </fill>
    <fill>
      <patternFill patternType="solid">
        <fgColor indexed="42"/>
        <bgColor indexed="9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0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3" fontId="1" fillId="2" borderId="0"/>
    <xf numFmtId="5" fontId="1" fillId="2" borderId="0"/>
    <xf numFmtId="0" fontId="1" fillId="2" borderId="0"/>
    <xf numFmtId="2" fontId="1" fillId="2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1" fillId="0" borderId="0">
      <alignment vertical="top"/>
    </xf>
    <xf numFmtId="0" fontId="11" fillId="0" borderId="0">
      <alignment vertical="top"/>
    </xf>
    <xf numFmtId="0" fontId="13" fillId="0" borderId="0"/>
    <xf numFmtId="0" fontId="13" fillId="0" borderId="0"/>
    <xf numFmtId="0" fontId="1" fillId="0" borderId="0"/>
    <xf numFmtId="0" fontId="11" fillId="0" borderId="0">
      <alignment vertical="top"/>
    </xf>
    <xf numFmtId="0" fontId="12" fillId="0" borderId="0"/>
    <xf numFmtId="0" fontId="13" fillId="0" borderId="0"/>
    <xf numFmtId="9" fontId="1" fillId="0" borderId="0" applyFont="0" applyFill="0" applyBorder="0" applyAlignment="0" applyProtection="0"/>
    <xf numFmtId="0" fontId="14" fillId="0" borderId="0" applyNumberFormat="0" applyFont="0" applyFill="0" applyBorder="0" applyAlignment="0" applyProtection="0">
      <alignment horizontal="left"/>
    </xf>
    <xf numFmtId="15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0" fontId="15" fillId="0" borderId="3">
      <alignment horizontal="center"/>
    </xf>
    <xf numFmtId="3" fontId="14" fillId="0" borderId="0" applyFont="0" applyFill="0" applyBorder="0" applyAlignment="0" applyProtection="0"/>
    <xf numFmtId="0" fontId="14" fillId="6" borderId="0" applyNumberFormat="0" applyFont="0" applyBorder="0" applyAlignment="0" applyProtection="0"/>
  </cellStyleXfs>
  <cellXfs count="112">
    <xf numFmtId="0" fontId="0" fillId="0" borderId="0" xfId="0"/>
    <xf numFmtId="15" fontId="2" fillId="2" borderId="0" xfId="1" applyNumberFormat="1" applyFont="1" applyFill="1" applyBorder="1" applyAlignment="1">
      <alignment horizontal="center"/>
    </xf>
    <xf numFmtId="15" fontId="2" fillId="2" borderId="0" xfId="1" quotePrefix="1" applyNumberFormat="1" applyFont="1" applyFill="1" applyBorder="1" applyAlignment="1">
      <alignment horizontal="center"/>
    </xf>
    <xf numFmtId="0" fontId="2" fillId="2" borderId="0" xfId="1" applyFont="1" applyFill="1"/>
    <xf numFmtId="15" fontId="2" fillId="2" borderId="0" xfId="1" quotePrefix="1" applyNumberFormat="1" applyFont="1" applyFill="1" applyBorder="1" applyAlignment="1">
      <alignment horizontal="center"/>
    </xf>
    <xf numFmtId="15" fontId="3" fillId="2" borderId="0" xfId="1" quotePrefix="1" applyNumberFormat="1" applyFont="1" applyFill="1" applyBorder="1" applyAlignment="1">
      <alignment horizontal="center"/>
    </xf>
    <xf numFmtId="0" fontId="1" fillId="2" borderId="0" xfId="1" applyFill="1"/>
    <xf numFmtId="15" fontId="4" fillId="2" borderId="0" xfId="1" applyNumberFormat="1" applyFont="1" applyFill="1" applyBorder="1" applyAlignment="1">
      <alignment horizontal="center"/>
    </xf>
    <xf numFmtId="15" fontId="4" fillId="2" borderId="0" xfId="1" quotePrefix="1" applyNumberFormat="1" applyFont="1" applyFill="1" applyBorder="1" applyAlignment="1">
      <alignment horizontal="center"/>
    </xf>
    <xf numFmtId="15" fontId="3" fillId="2" borderId="0" xfId="1" applyNumberFormat="1" applyFont="1" applyFill="1" applyBorder="1" applyAlignment="1"/>
    <xf numFmtId="15" fontId="3" fillId="2" borderId="0" xfId="1" quotePrefix="1" applyNumberFormat="1" applyFont="1" applyFill="1" applyBorder="1" applyAlignment="1"/>
    <xf numFmtId="164" fontId="3" fillId="2" borderId="0" xfId="1" quotePrefix="1" applyNumberFormat="1" applyFont="1" applyFill="1" applyBorder="1" applyAlignment="1"/>
    <xf numFmtId="15" fontId="3" fillId="2" borderId="0" xfId="1" quotePrefix="1" applyNumberFormat="1" applyFont="1" applyFill="1" applyBorder="1" applyAlignment="1">
      <alignment horizontal="right"/>
    </xf>
    <xf numFmtId="15" fontId="3" fillId="2" borderId="0" xfId="1" quotePrefix="1" applyNumberFormat="1" applyFont="1" applyFill="1" applyBorder="1" applyAlignment="1">
      <alignment horizontal="left"/>
    </xf>
    <xf numFmtId="165" fontId="3" fillId="2" borderId="0" xfId="1" applyNumberFormat="1" applyFont="1" applyFill="1" applyBorder="1" applyAlignment="1"/>
    <xf numFmtId="165" fontId="3" fillId="2" borderId="0" xfId="1" quotePrefix="1" applyNumberFormat="1" applyFont="1" applyFill="1" applyBorder="1" applyAlignment="1"/>
    <xf numFmtId="164" fontId="3" fillId="2" borderId="0" xfId="1" quotePrefix="1" applyNumberFormat="1" applyFont="1" applyFill="1" applyBorder="1" applyAlignment="1">
      <alignment horizontal="right"/>
    </xf>
    <xf numFmtId="166" fontId="3" fillId="2" borderId="0" xfId="1" quotePrefix="1" applyNumberFormat="1" applyFont="1" applyFill="1" applyBorder="1" applyAlignment="1">
      <alignment horizontal="left"/>
    </xf>
    <xf numFmtId="15" fontId="5" fillId="2" borderId="1" xfId="1" applyNumberFormat="1" applyFont="1" applyFill="1" applyBorder="1" applyAlignment="1"/>
    <xf numFmtId="15" fontId="3" fillId="2" borderId="1" xfId="1" quotePrefix="1" applyNumberFormat="1" applyFont="1" applyFill="1" applyBorder="1" applyAlignment="1">
      <alignment horizontal="center"/>
    </xf>
    <xf numFmtId="15" fontId="6" fillId="0" borderId="0" xfId="1" quotePrefix="1" applyNumberFormat="1" applyFont="1" applyFill="1" applyBorder="1" applyAlignment="1"/>
    <xf numFmtId="164" fontId="6" fillId="0" borderId="2" xfId="1" quotePrefix="1" applyNumberFormat="1" applyFont="1" applyFill="1" applyBorder="1" applyAlignment="1">
      <alignment horizontal="left"/>
    </xf>
    <xf numFmtId="14" fontId="1" fillId="0" borderId="3" xfId="2" applyNumberFormat="1" applyFont="1" applyFill="1" applyBorder="1" applyAlignment="1">
      <alignment horizontal="left"/>
    </xf>
    <xf numFmtId="0" fontId="1" fillId="0" borderId="0" xfId="1" applyFill="1"/>
    <xf numFmtId="14" fontId="1" fillId="0" borderId="3" xfId="1" applyNumberFormat="1" applyFill="1" applyBorder="1" applyAlignment="1">
      <alignment horizontal="left"/>
    </xf>
    <xf numFmtId="15" fontId="7" fillId="3" borderId="4" xfId="1" applyNumberFormat="1" applyFont="1" applyFill="1" applyBorder="1" applyAlignment="1">
      <alignment horizontal="center"/>
    </xf>
    <xf numFmtId="15" fontId="7" fillId="3" borderId="5" xfId="1" applyNumberFormat="1" applyFont="1" applyFill="1" applyBorder="1" applyAlignment="1">
      <alignment horizontal="left"/>
    </xf>
    <xf numFmtId="0" fontId="7" fillId="3" borderId="6" xfId="1" applyFont="1" applyFill="1" applyBorder="1" applyAlignment="1">
      <alignment horizontal="left"/>
    </xf>
    <xf numFmtId="15" fontId="7" fillId="4" borderId="4" xfId="1" applyNumberFormat="1" applyFont="1" applyFill="1" applyBorder="1" applyAlignment="1">
      <alignment horizontal="center"/>
    </xf>
    <xf numFmtId="15" fontId="7" fillId="4" borderId="5" xfId="1" quotePrefix="1" applyNumberFormat="1" applyFont="1" applyFill="1" applyBorder="1" applyAlignment="1">
      <alignment horizontal="left"/>
    </xf>
    <xf numFmtId="0" fontId="7" fillId="4" borderId="6" xfId="1" applyFont="1" applyFill="1" applyBorder="1" applyAlignment="1">
      <alignment horizontal="left"/>
    </xf>
    <xf numFmtId="0" fontId="7" fillId="4" borderId="4" xfId="1" applyFont="1" applyFill="1" applyBorder="1"/>
    <xf numFmtId="0" fontId="7" fillId="4" borderId="5" xfId="1" applyFont="1" applyFill="1" applyBorder="1"/>
    <xf numFmtId="0" fontId="7" fillId="4" borderId="6" xfId="1" applyFont="1" applyFill="1" applyBorder="1"/>
    <xf numFmtId="0" fontId="7" fillId="3" borderId="7" xfId="1" applyFont="1" applyFill="1" applyBorder="1" applyAlignment="1">
      <alignment horizontal="center"/>
    </xf>
    <xf numFmtId="0" fontId="7" fillId="3" borderId="0" xfId="1" applyFont="1" applyFill="1" applyBorder="1" applyAlignment="1">
      <alignment horizontal="center"/>
    </xf>
    <xf numFmtId="0" fontId="7" fillId="3" borderId="8" xfId="1" applyFont="1" applyFill="1" applyBorder="1" applyAlignment="1">
      <alignment horizontal="center"/>
    </xf>
    <xf numFmtId="0" fontId="7" fillId="4" borderId="7" xfId="1" applyFont="1" applyFill="1" applyBorder="1" applyAlignment="1">
      <alignment horizontal="center"/>
    </xf>
    <xf numFmtId="0" fontId="7" fillId="4" borderId="0" xfId="1" applyFont="1" applyFill="1" applyAlignment="1">
      <alignment horizontal="center"/>
    </xf>
    <xf numFmtId="0" fontId="7" fillId="4" borderId="8" xfId="1" applyFont="1" applyFill="1" applyBorder="1" applyAlignment="1">
      <alignment horizontal="center"/>
    </xf>
    <xf numFmtId="0" fontId="7" fillId="3" borderId="9" xfId="1" applyFont="1" applyFill="1" applyBorder="1"/>
    <xf numFmtId="0" fontId="7" fillId="3" borderId="10" xfId="1" applyFont="1" applyFill="1" applyBorder="1"/>
    <xf numFmtId="0" fontId="1" fillId="2" borderId="9" xfId="1" applyFill="1" applyBorder="1"/>
    <xf numFmtId="0" fontId="1" fillId="2" borderId="10" xfId="1" applyFill="1" applyBorder="1"/>
    <xf numFmtId="0" fontId="1" fillId="2" borderId="11" xfId="1" applyFill="1" applyBorder="1"/>
    <xf numFmtId="10" fontId="1" fillId="2" borderId="9" xfId="1" applyNumberFormat="1" applyFill="1" applyBorder="1"/>
    <xf numFmtId="10" fontId="1" fillId="2" borderId="10" xfId="1" applyNumberFormat="1" applyFill="1" applyBorder="1"/>
    <xf numFmtId="10" fontId="1" fillId="2" borderId="11" xfId="1" applyNumberFormat="1" applyFill="1" applyBorder="1"/>
    <xf numFmtId="0" fontId="7" fillId="2" borderId="7" xfId="1" applyFont="1" applyFill="1" applyBorder="1"/>
    <xf numFmtId="0" fontId="7" fillId="2" borderId="0" xfId="1" applyFont="1" applyFill="1"/>
    <xf numFmtId="3" fontId="7" fillId="2" borderId="7" xfId="1" applyNumberFormat="1" applyFont="1" applyFill="1" applyBorder="1"/>
    <xf numFmtId="3" fontId="7" fillId="2" borderId="0" xfId="1" applyNumberFormat="1" applyFont="1" applyFill="1" applyBorder="1"/>
    <xf numFmtId="3" fontId="7" fillId="2" borderId="8" xfId="1" applyNumberFormat="1" applyFont="1" applyFill="1" applyBorder="1"/>
    <xf numFmtId="3" fontId="7" fillId="2" borderId="0" xfId="1" applyNumberFormat="1" applyFont="1" applyFill="1"/>
    <xf numFmtId="10" fontId="7" fillId="2" borderId="7" xfId="1" applyNumberFormat="1" applyFont="1" applyFill="1" applyBorder="1"/>
    <xf numFmtId="10" fontId="7" fillId="2" borderId="0" xfId="1" applyNumberFormat="1" applyFont="1" applyFill="1"/>
    <xf numFmtId="10" fontId="7" fillId="2" borderId="8" xfId="1" applyNumberFormat="1" applyFont="1" applyFill="1" applyBorder="1"/>
    <xf numFmtId="0" fontId="1" fillId="2" borderId="7" xfId="1" applyFont="1" applyFill="1" applyBorder="1"/>
    <xf numFmtId="0" fontId="1" fillId="2" borderId="0" xfId="1" applyFont="1" applyFill="1"/>
    <xf numFmtId="3" fontId="1" fillId="2" borderId="7" xfId="1" applyNumberFormat="1" applyFont="1" applyFill="1" applyBorder="1"/>
    <xf numFmtId="3" fontId="1" fillId="2" borderId="0" xfId="1" applyNumberFormat="1" applyFont="1" applyFill="1" applyBorder="1"/>
    <xf numFmtId="3" fontId="1" fillId="2" borderId="8" xfId="1" applyNumberFormat="1" applyFont="1" applyFill="1" applyBorder="1"/>
    <xf numFmtId="3" fontId="1" fillId="2" borderId="0" xfId="1" applyNumberFormat="1" applyFont="1" applyFill="1"/>
    <xf numFmtId="10" fontId="1" fillId="2" borderId="7" xfId="1" applyNumberFormat="1" applyFill="1" applyBorder="1"/>
    <xf numFmtId="10" fontId="1" fillId="2" borderId="0" xfId="1" applyNumberFormat="1" applyFill="1" applyBorder="1"/>
    <xf numFmtId="10" fontId="1" fillId="2" borderId="8" xfId="1" applyNumberFormat="1" applyFill="1" applyBorder="1"/>
    <xf numFmtId="3" fontId="1" fillId="0" borderId="7" xfId="1" applyNumberFormat="1" applyFont="1" applyFill="1" applyBorder="1"/>
    <xf numFmtId="3" fontId="1" fillId="0" borderId="0" xfId="1" applyNumberFormat="1" applyFont="1" applyFill="1" applyBorder="1"/>
    <xf numFmtId="3" fontId="1" fillId="0" borderId="8" xfId="1" applyNumberFormat="1" applyFont="1" applyFill="1" applyBorder="1"/>
    <xf numFmtId="0" fontId="1" fillId="2" borderId="7" xfId="1" applyFill="1" applyBorder="1"/>
    <xf numFmtId="0" fontId="1" fillId="0" borderId="0" xfId="1" applyBorder="1"/>
    <xf numFmtId="3" fontId="1" fillId="2" borderId="7" xfId="1" applyNumberFormat="1" applyFill="1" applyBorder="1"/>
    <xf numFmtId="0" fontId="1" fillId="2" borderId="0" xfId="1" applyFill="1" applyBorder="1"/>
    <xf numFmtId="3" fontId="1" fillId="2" borderId="8" xfId="1" applyNumberFormat="1" applyFill="1" applyBorder="1"/>
    <xf numFmtId="3" fontId="1" fillId="2" borderId="0" xfId="1" applyNumberFormat="1" applyFill="1" applyBorder="1"/>
    <xf numFmtId="3" fontId="1" fillId="2" borderId="12" xfId="1" applyNumberFormat="1" applyFill="1" applyBorder="1"/>
    <xf numFmtId="3" fontId="1" fillId="2" borderId="13" xfId="1" applyNumberFormat="1" applyFill="1" applyBorder="1"/>
    <xf numFmtId="3" fontId="1" fillId="2" borderId="14" xfId="1" applyNumberFormat="1" applyFill="1" applyBorder="1"/>
    <xf numFmtId="10" fontId="1" fillId="2" borderId="12" xfId="1" applyNumberFormat="1" applyFill="1" applyBorder="1"/>
    <xf numFmtId="10" fontId="1" fillId="2" borderId="13" xfId="1" applyNumberFormat="1" applyFill="1" applyBorder="1"/>
    <xf numFmtId="10" fontId="1" fillId="2" borderId="14" xfId="1" applyNumberFormat="1" applyFill="1" applyBorder="1"/>
    <xf numFmtId="3" fontId="1" fillId="2" borderId="0" xfId="1" applyNumberFormat="1" applyFill="1"/>
    <xf numFmtId="0" fontId="1" fillId="2" borderId="15" xfId="1" applyFill="1" applyBorder="1"/>
    <xf numFmtId="0" fontId="1" fillId="2" borderId="3" xfId="1" applyFill="1" applyBorder="1"/>
    <xf numFmtId="3" fontId="1" fillId="2" borderId="15" xfId="1" applyNumberFormat="1" applyFill="1" applyBorder="1"/>
    <xf numFmtId="3" fontId="1" fillId="2" borderId="3" xfId="1" applyNumberFormat="1" applyFill="1" applyBorder="1"/>
    <xf numFmtId="3" fontId="1" fillId="2" borderId="16" xfId="1" applyNumberFormat="1" applyFill="1" applyBorder="1"/>
    <xf numFmtId="10" fontId="1" fillId="2" borderId="15" xfId="1" applyNumberFormat="1" applyFill="1" applyBorder="1"/>
    <xf numFmtId="10" fontId="1" fillId="2" borderId="3" xfId="1" applyNumberFormat="1" applyFill="1" applyBorder="1"/>
    <xf numFmtId="10" fontId="1" fillId="2" borderId="16" xfId="1" applyNumberFormat="1" applyFill="1" applyBorder="1"/>
    <xf numFmtId="3" fontId="1" fillId="0" borderId="3" xfId="1" applyNumberFormat="1" applyFill="1" applyBorder="1"/>
    <xf numFmtId="3" fontId="7" fillId="0" borderId="8" xfId="1" applyNumberFormat="1" applyFont="1" applyFill="1" applyBorder="1"/>
    <xf numFmtId="10" fontId="1" fillId="2" borderId="7" xfId="1" applyNumberFormat="1" applyFont="1" applyFill="1" applyBorder="1"/>
    <xf numFmtId="10" fontId="1" fillId="2" borderId="0" xfId="1" applyNumberFormat="1" applyFont="1" applyFill="1"/>
    <xf numFmtId="10" fontId="1" fillId="2" borderId="8" xfId="1" applyNumberFormat="1" applyFont="1" applyFill="1" applyBorder="1"/>
    <xf numFmtId="0" fontId="8" fillId="2" borderId="0" xfId="1" applyFont="1" applyFill="1" applyBorder="1"/>
    <xf numFmtId="0" fontId="7" fillId="2" borderId="0" xfId="1" applyFont="1" applyFill="1" applyBorder="1"/>
    <xf numFmtId="10" fontId="7" fillId="2" borderId="0" xfId="1" applyNumberFormat="1" applyFont="1" applyFill="1" applyBorder="1"/>
    <xf numFmtId="0" fontId="6" fillId="5" borderId="0" xfId="1" applyFont="1" applyFill="1"/>
    <xf numFmtId="0" fontId="1" fillId="5" borderId="0" xfId="1" applyFill="1"/>
    <xf numFmtId="0" fontId="9" fillId="5" borderId="0" xfId="1" applyFont="1" applyFill="1"/>
    <xf numFmtId="0" fontId="1" fillId="0" borderId="0" xfId="1"/>
    <xf numFmtId="38" fontId="1" fillId="5" borderId="0" xfId="1" applyNumberFormat="1" applyFont="1" applyFill="1"/>
    <xf numFmtId="10" fontId="1" fillId="5" borderId="0" xfId="1" applyNumberFormat="1" applyFont="1" applyFill="1"/>
    <xf numFmtId="0" fontId="1" fillId="5" borderId="0" xfId="1" applyFont="1" applyFill="1"/>
    <xf numFmtId="0" fontId="1" fillId="0" borderId="0" xfId="1" applyFont="1" applyFill="1"/>
    <xf numFmtId="0" fontId="1" fillId="0" borderId="0" xfId="1" applyFont="1"/>
    <xf numFmtId="0" fontId="6" fillId="5" borderId="0" xfId="1" applyFont="1" applyFill="1" applyBorder="1"/>
    <xf numFmtId="10" fontId="1" fillId="2" borderId="0" xfId="1" applyNumberFormat="1" applyFill="1"/>
    <xf numFmtId="0" fontId="6" fillId="0" borderId="0" xfId="1" applyFont="1" applyFill="1"/>
    <xf numFmtId="167" fontId="1" fillId="0" borderId="0" xfId="3" applyNumberFormat="1" applyFont="1" applyFill="1"/>
    <xf numFmtId="3" fontId="1" fillId="0" borderId="0" xfId="1" applyNumberFormat="1" applyFont="1" applyFill="1" applyAlignment="1">
      <alignment horizontal="right"/>
    </xf>
  </cellXfs>
  <cellStyles count="30">
    <cellStyle name="Comma 2" xfId="4"/>
    <cellStyle name="Comma 2 2" xfId="5"/>
    <cellStyle name="Comma 3" xfId="6"/>
    <cellStyle name="Comma 3 2" xfId="3"/>
    <cellStyle name="Comma0" xfId="7"/>
    <cellStyle name="Currency0" xfId="8"/>
    <cellStyle name="Date" xfId="9"/>
    <cellStyle name="Fixed" xfId="10"/>
    <cellStyle name="Normal" xfId="0" builtinId="0"/>
    <cellStyle name="Normal 10" xfId="11"/>
    <cellStyle name="Normal 11" xfId="12"/>
    <cellStyle name="Normal 2" xfId="13"/>
    <cellStyle name="Normal 3" xfId="14"/>
    <cellStyle name="Normal 3 2" xfId="15"/>
    <cellStyle name="Normal 3 2 2" xfId="16"/>
    <cellStyle name="Normal 4" xfId="1"/>
    <cellStyle name="Normal 4 2" xfId="17"/>
    <cellStyle name="Normal 5" xfId="18"/>
    <cellStyle name="Normal 6" xfId="19"/>
    <cellStyle name="Normal 6 2" xfId="2"/>
    <cellStyle name="Normal 7" xfId="20"/>
    <cellStyle name="Normal 8" xfId="21"/>
    <cellStyle name="Normal 9" xfId="22"/>
    <cellStyle name="Percent 2" xfId="23"/>
    <cellStyle name="PSChar" xfId="24"/>
    <cellStyle name="PSDate" xfId="25"/>
    <cellStyle name="PSDec" xfId="26"/>
    <cellStyle name="PSHeading" xfId="27"/>
    <cellStyle name="PSInt" xfId="28"/>
    <cellStyle name="PSSpacer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M69"/>
  <sheetViews>
    <sheetView showGridLines="0" showZeros="0" tabSelected="1" zoomScaleNormal="100" workbookViewId="0">
      <selection activeCell="A2" sqref="A2"/>
    </sheetView>
  </sheetViews>
  <sheetFormatPr defaultColWidth="9.109375" defaultRowHeight="13.2" x14ac:dyDescent="0.25"/>
  <cols>
    <col min="1" max="1" width="3.109375" style="6" customWidth="1"/>
    <col min="2" max="2" width="3.44140625" style="6" customWidth="1"/>
    <col min="3" max="3" width="21" style="6" customWidth="1"/>
    <col min="4" max="4" width="12.5546875" style="6" customWidth="1"/>
    <col min="5" max="5" width="8.33203125" style="6" customWidth="1"/>
    <col min="6" max="6" width="9.109375" style="6" customWidth="1"/>
    <col min="7" max="7" width="12.5546875" style="6" customWidth="1"/>
    <col min="8" max="8" width="8.33203125" style="6" customWidth="1"/>
    <col min="9" max="9" width="8" style="6" customWidth="1"/>
    <col min="10" max="10" width="8.21875" style="6" customWidth="1"/>
    <col min="11" max="11" width="8.5546875" style="6" customWidth="1"/>
    <col min="12" max="12" width="7.88671875" style="6" customWidth="1"/>
    <col min="13" max="16384" width="9.109375" style="6"/>
  </cols>
  <sheetData>
    <row r="1" spans="1:247" s="3" customFormat="1" ht="19.5" customHeigh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247" ht="6" customHeight="1" x14ac:dyDescent="0.3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247" ht="15.6" x14ac:dyDescent="0.3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247" ht="15" x14ac:dyDescent="0.25">
      <c r="A4" s="9"/>
      <c r="B4" s="10"/>
      <c r="C4" s="11"/>
      <c r="D4" s="10"/>
      <c r="E4" s="12" t="s">
        <v>2</v>
      </c>
      <c r="F4" s="12"/>
      <c r="G4" s="13" t="s">
        <v>3</v>
      </c>
      <c r="H4" s="13"/>
      <c r="I4" s="10"/>
      <c r="J4" s="10"/>
      <c r="K4" s="10"/>
      <c r="L4" s="10"/>
    </row>
    <row r="5" spans="1:247" ht="15" x14ac:dyDescent="0.25">
      <c r="A5" s="14"/>
      <c r="B5" s="15"/>
      <c r="C5" s="15"/>
      <c r="D5" s="15"/>
      <c r="E5" s="16">
        <v>42940</v>
      </c>
      <c r="F5" s="16"/>
      <c r="G5" s="17">
        <f>E5</f>
        <v>42940</v>
      </c>
      <c r="H5" s="17"/>
      <c r="I5" s="17"/>
      <c r="J5" s="17"/>
      <c r="K5" s="17"/>
      <c r="L5" s="17"/>
    </row>
    <row r="6" spans="1:247" ht="6.7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247" ht="15.6" x14ac:dyDescent="0.3">
      <c r="A7" s="5"/>
      <c r="B7" s="5"/>
      <c r="C7" s="5"/>
      <c r="D7" s="18" t="s">
        <v>2</v>
      </c>
      <c r="E7" s="19"/>
      <c r="F7" s="19"/>
      <c r="G7" s="18" t="s">
        <v>4</v>
      </c>
      <c r="H7" s="19"/>
      <c r="I7" s="19"/>
      <c r="J7" s="19"/>
      <c r="K7" s="19"/>
      <c r="L7" s="19"/>
    </row>
    <row r="8" spans="1:247" ht="15" x14ac:dyDescent="0.25">
      <c r="A8" s="5"/>
      <c r="B8" s="5"/>
      <c r="C8" s="5"/>
      <c r="D8" s="20" t="str">
        <f>G4</f>
        <v>-4 Weeks Prior</v>
      </c>
      <c r="E8" s="21">
        <f>E5</f>
        <v>42940</v>
      </c>
      <c r="F8" s="21"/>
      <c r="G8" s="20" t="str">
        <f>D8</f>
        <v>-4 Weeks Prior</v>
      </c>
      <c r="H8" s="21">
        <f>E8</f>
        <v>42940</v>
      </c>
      <c r="I8" s="21"/>
      <c r="J8" s="5"/>
      <c r="K8" s="5"/>
      <c r="L8" s="5"/>
    </row>
    <row r="9" spans="1:247" ht="13.5" customHeight="1" thickBot="1" x14ac:dyDescent="0.3">
      <c r="D9" s="22">
        <f>G5</f>
        <v>42940</v>
      </c>
      <c r="E9" s="22"/>
      <c r="F9" s="23"/>
      <c r="G9" s="24">
        <f>D9-364</f>
        <v>42576</v>
      </c>
      <c r="H9" s="24"/>
      <c r="I9" s="23"/>
    </row>
    <row r="10" spans="1:247" x14ac:dyDescent="0.25">
      <c r="D10" s="25" t="str">
        <f>D7</f>
        <v>Fall 2017</v>
      </c>
      <c r="E10" s="26" t="str">
        <f>G4</f>
        <v>-4 Weeks Prior</v>
      </c>
      <c r="F10" s="27"/>
      <c r="G10" s="28" t="str">
        <f>G7</f>
        <v>Fall 2016</v>
      </c>
      <c r="H10" s="29" t="str">
        <f>G4</f>
        <v>-4 Weeks Prior</v>
      </c>
      <c r="I10" s="30"/>
      <c r="J10" s="31" t="s">
        <v>5</v>
      </c>
      <c r="K10" s="32"/>
      <c r="L10" s="33"/>
    </row>
    <row r="11" spans="1:247" ht="13.8" thickBot="1" x14ac:dyDescent="0.3">
      <c r="D11" s="34" t="s">
        <v>6</v>
      </c>
      <c r="E11" s="35" t="s">
        <v>7</v>
      </c>
      <c r="F11" s="36" t="s">
        <v>8</v>
      </c>
      <c r="G11" s="37" t="s">
        <v>6</v>
      </c>
      <c r="H11" s="38" t="s">
        <v>7</v>
      </c>
      <c r="I11" s="38" t="s">
        <v>8</v>
      </c>
      <c r="J11" s="37" t="s">
        <v>6</v>
      </c>
      <c r="K11" s="38" t="s">
        <v>7</v>
      </c>
      <c r="L11" s="39" t="s">
        <v>8</v>
      </c>
    </row>
    <row r="12" spans="1:247" x14ac:dyDescent="0.25">
      <c r="A12" s="40" t="s">
        <v>9</v>
      </c>
      <c r="B12" s="41"/>
      <c r="C12" s="41"/>
      <c r="D12" s="42"/>
      <c r="E12" s="43"/>
      <c r="F12" s="44"/>
      <c r="G12" s="42"/>
      <c r="H12" s="43"/>
      <c r="I12" s="43"/>
      <c r="J12" s="45"/>
      <c r="K12" s="46"/>
      <c r="L12" s="47"/>
    </row>
    <row r="13" spans="1:247" ht="5.25" customHeight="1" x14ac:dyDescent="0.25">
      <c r="A13" s="48"/>
      <c r="B13" s="49"/>
      <c r="C13" s="49"/>
      <c r="D13" s="50"/>
      <c r="E13" s="51"/>
      <c r="F13" s="52"/>
      <c r="G13" s="50"/>
      <c r="H13" s="53"/>
      <c r="I13" s="53"/>
      <c r="J13" s="54"/>
      <c r="K13" s="55"/>
      <c r="L13" s="56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  <c r="IL13" s="49"/>
      <c r="IM13" s="49"/>
    </row>
    <row r="14" spans="1:247" ht="12.75" customHeight="1" x14ac:dyDescent="0.25">
      <c r="A14" s="48"/>
      <c r="B14" s="49" t="s">
        <v>10</v>
      </c>
      <c r="C14" s="49"/>
      <c r="D14" s="50">
        <v>151984.6117489998</v>
      </c>
      <c r="E14" s="51">
        <v>40816.232346999961</v>
      </c>
      <c r="F14" s="52">
        <f>IF(E14+D14=0," ",E14+D14)</f>
        <v>192800.84409599975</v>
      </c>
      <c r="G14" s="50">
        <v>158558.06469099983</v>
      </c>
      <c r="H14" s="51">
        <v>47360.105876999914</v>
      </c>
      <c r="I14" s="53">
        <f>IF(H14+G14=0," ",H14+G14)</f>
        <v>205918.17056799974</v>
      </c>
      <c r="J14" s="54">
        <f>ROUND((D14-G14)/G14,4)</f>
        <v>-4.1500000000000002E-2</v>
      </c>
      <c r="K14" s="55">
        <f>ROUND((E14-H14)/H14,4)</f>
        <v>-0.13819999999999999</v>
      </c>
      <c r="L14" s="56">
        <f>IF((F14-I14)/I14=0," ",ROUND((F14-I14)/I14,4))</f>
        <v>-6.3700000000000007E-2</v>
      </c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  <c r="IJ14" s="49"/>
      <c r="IK14" s="49"/>
      <c r="IL14" s="49"/>
      <c r="IM14" s="49"/>
    </row>
    <row r="15" spans="1:247" s="58" customFormat="1" ht="12.75" customHeight="1" x14ac:dyDescent="0.25">
      <c r="A15" s="57"/>
      <c r="B15" s="58" t="s">
        <v>11</v>
      </c>
      <c r="D15" s="59">
        <v>15611.08749199997</v>
      </c>
      <c r="E15" s="60">
        <v>2612.9999720000001</v>
      </c>
      <c r="F15" s="61">
        <f>+D15+E15</f>
        <v>18224.087463999971</v>
      </c>
      <c r="G15" s="59">
        <v>15677.242784999964</v>
      </c>
      <c r="H15" s="60">
        <v>2850.554091</v>
      </c>
      <c r="I15" s="62">
        <f>IF(H15+G15=0," ",H15+G15)</f>
        <v>18527.796875999964</v>
      </c>
      <c r="J15" s="63">
        <f t="shared" ref="J15:L16" si="0">ROUND((D15-G15)/(G15),4)</f>
        <v>-4.1999999999999997E-3</v>
      </c>
      <c r="K15" s="64">
        <f t="shared" si="0"/>
        <v>-8.3299999999999999E-2</v>
      </c>
      <c r="L15" s="65">
        <f t="shared" si="0"/>
        <v>-1.6400000000000001E-2</v>
      </c>
    </row>
    <row r="16" spans="1:247" s="58" customFormat="1" ht="12.75" customHeight="1" x14ac:dyDescent="0.25">
      <c r="A16" s="57"/>
      <c r="B16" s="58" t="s">
        <v>12</v>
      </c>
      <c r="D16" s="66">
        <f>+G16</f>
        <v>5710.4293289999996</v>
      </c>
      <c r="E16" s="67">
        <f>+H16</f>
        <v>1387.4423380000001</v>
      </c>
      <c r="F16" s="68">
        <f>+D16+E16</f>
        <v>7097.8716669999994</v>
      </c>
      <c r="G16" s="59">
        <v>5710.4293289999996</v>
      </c>
      <c r="H16" s="62">
        <v>1387.4423380000001</v>
      </c>
      <c r="I16" s="62">
        <f>IF(H16+G16=0," ",H16+G16)</f>
        <v>7097.8716669999994</v>
      </c>
      <c r="J16" s="63">
        <f t="shared" si="0"/>
        <v>0</v>
      </c>
      <c r="K16" s="64">
        <f t="shared" si="0"/>
        <v>0</v>
      </c>
      <c r="L16" s="65">
        <f t="shared" si="0"/>
        <v>0</v>
      </c>
    </row>
    <row r="17" spans="1:247" s="58" customFormat="1" ht="12.75" customHeight="1" x14ac:dyDescent="0.25">
      <c r="A17" s="57"/>
      <c r="B17" s="58" t="s">
        <v>13</v>
      </c>
      <c r="D17" s="66">
        <f>+G17</f>
        <v>16577.117579999998</v>
      </c>
      <c r="E17" s="67">
        <f>+H17</f>
        <v>0</v>
      </c>
      <c r="F17" s="68">
        <f>+D17+E17</f>
        <v>16577.117579999998</v>
      </c>
      <c r="G17" s="59">
        <v>16577.117579999998</v>
      </c>
      <c r="H17" s="62">
        <v>0</v>
      </c>
      <c r="I17" s="62">
        <f>IF(H17+G17=0," ",H17+G17)</f>
        <v>16577.117579999998</v>
      </c>
      <c r="J17" s="63">
        <f>ROUND((D17-G17)/(G17),4)</f>
        <v>0</v>
      </c>
      <c r="K17" s="64"/>
      <c r="L17" s="65">
        <f>ROUND((F17-I17)/(I17),4)</f>
        <v>0</v>
      </c>
    </row>
    <row r="18" spans="1:247" ht="7.95" customHeight="1" x14ac:dyDescent="0.25">
      <c r="A18" s="69"/>
      <c r="B18" s="70"/>
      <c r="D18" s="71"/>
      <c r="E18" s="72"/>
      <c r="F18" s="73"/>
      <c r="G18" s="71"/>
      <c r="I18" s="74"/>
      <c r="J18" s="63"/>
      <c r="K18" s="64"/>
      <c r="L18" s="65"/>
    </row>
    <row r="19" spans="1:247" ht="13.8" thickBot="1" x14ac:dyDescent="0.3">
      <c r="A19" s="69"/>
      <c r="C19" s="6" t="s">
        <v>14</v>
      </c>
      <c r="D19" s="75">
        <f t="shared" ref="D19:I19" si="1">SUM(D14:D18)</f>
        <v>189883.24614999976</v>
      </c>
      <c r="E19" s="76">
        <f t="shared" si="1"/>
        <v>44816.67465699996</v>
      </c>
      <c r="F19" s="77">
        <f t="shared" si="1"/>
        <v>234699.92080699973</v>
      </c>
      <c r="G19" s="75">
        <f t="shared" si="1"/>
        <v>196522.85438499978</v>
      </c>
      <c r="H19" s="76">
        <f t="shared" si="1"/>
        <v>51598.102305999913</v>
      </c>
      <c r="I19" s="76">
        <f t="shared" si="1"/>
        <v>248120.95669099971</v>
      </c>
      <c r="J19" s="78">
        <f>IF((D19-G19)/G19=0," ",ROUND((D19-G19)/G19,4))</f>
        <v>-3.3799999999999997E-2</v>
      </c>
      <c r="K19" s="79">
        <f>IF((E19-H19)/H19=0," ",ROUND((E19-H19)/H19,4))</f>
        <v>-0.13139999999999999</v>
      </c>
      <c r="L19" s="80">
        <f>IF((F19-I19)/I19=0," ",ROUND((F19-I19)/I19,4))</f>
        <v>-5.4100000000000002E-2</v>
      </c>
    </row>
    <row r="20" spans="1:247" ht="7.95" customHeight="1" thickTop="1" x14ac:dyDescent="0.25">
      <c r="A20" s="69"/>
      <c r="D20" s="71"/>
      <c r="E20" s="74"/>
      <c r="F20" s="73"/>
      <c r="G20" s="71"/>
      <c r="H20" s="81"/>
      <c r="I20" s="81"/>
      <c r="J20" s="63"/>
      <c r="K20" s="64"/>
      <c r="L20" s="65"/>
    </row>
    <row r="21" spans="1:247" ht="13.8" thickBot="1" x14ac:dyDescent="0.3">
      <c r="A21" s="82"/>
      <c r="B21" s="83"/>
      <c r="C21" s="83" t="s">
        <v>15</v>
      </c>
      <c r="D21" s="84">
        <f>(2195-67-32)+(4922)+17985</f>
        <v>25003</v>
      </c>
      <c r="E21" s="85">
        <v>3506</v>
      </c>
      <c r="F21" s="86">
        <f>IF(E21+D21=0," ",E21+D21)</f>
        <v>28509</v>
      </c>
      <c r="G21" s="84">
        <f>(2195-1-40)+(4922)+18520</f>
        <v>25596</v>
      </c>
      <c r="H21" s="85">
        <v>3932</v>
      </c>
      <c r="I21" s="85">
        <f>+G21+H21</f>
        <v>29528</v>
      </c>
      <c r="J21" s="87">
        <f>IF((D21-G21)/G21=0," ",ROUND((D21-G21)/G21,4))</f>
        <v>-2.3199999999999998E-2</v>
      </c>
      <c r="K21" s="88">
        <f>IF((E21-H21)/H21=0," ",ROUND((E21-H21)/H21,4))</f>
        <v>-0.10829999999999999</v>
      </c>
      <c r="L21" s="89">
        <f>IF((F21-I21)/I21=0," ",ROUND((F21-I21)/I21,4))</f>
        <v>-3.4500000000000003E-2</v>
      </c>
    </row>
    <row r="22" spans="1:247" x14ac:dyDescent="0.25">
      <c r="A22" s="40" t="s">
        <v>16</v>
      </c>
      <c r="B22" s="41"/>
      <c r="C22" s="41"/>
      <c r="D22" s="42"/>
      <c r="E22" s="43"/>
      <c r="F22" s="44"/>
      <c r="G22" s="42"/>
      <c r="H22" s="43"/>
      <c r="I22" s="43"/>
      <c r="J22" s="63"/>
      <c r="K22" s="64"/>
      <c r="L22" s="47"/>
    </row>
    <row r="23" spans="1:247" ht="5.25" customHeight="1" x14ac:dyDescent="0.25">
      <c r="A23" s="48"/>
      <c r="B23" s="49"/>
      <c r="C23" s="49"/>
      <c r="D23" s="50"/>
      <c r="E23" s="51"/>
      <c r="F23" s="52"/>
      <c r="G23" s="50"/>
      <c r="H23" s="53"/>
      <c r="I23" s="53"/>
      <c r="J23" s="54"/>
      <c r="K23" s="55"/>
      <c r="L23" s="56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/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/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/>
      <c r="GM23" s="49"/>
      <c r="GN23" s="49"/>
      <c r="GO23" s="49"/>
      <c r="GP23" s="49"/>
      <c r="GQ23" s="49"/>
      <c r="GR23" s="49"/>
      <c r="GS23" s="49"/>
      <c r="GT23" s="49"/>
      <c r="GU23" s="49"/>
      <c r="GV23" s="49"/>
      <c r="GW23" s="49"/>
      <c r="GX23" s="49"/>
      <c r="GY23" s="49"/>
      <c r="GZ23" s="49"/>
      <c r="HA23" s="49"/>
      <c r="HB23" s="49"/>
      <c r="HC23" s="49"/>
      <c r="HD23" s="49"/>
      <c r="HE23" s="49"/>
      <c r="HF23" s="49"/>
      <c r="HG23" s="49"/>
      <c r="HH23" s="49"/>
      <c r="HI23" s="49"/>
      <c r="HJ23" s="49"/>
      <c r="HK23" s="49"/>
      <c r="HL23" s="49"/>
      <c r="HM23" s="49"/>
      <c r="HN23" s="49"/>
      <c r="HO23" s="49"/>
      <c r="HP23" s="49"/>
      <c r="HQ23" s="49"/>
      <c r="HR23" s="49"/>
      <c r="HS23" s="49"/>
      <c r="HT23" s="49"/>
      <c r="HU23" s="49"/>
      <c r="HV23" s="49"/>
      <c r="HW23" s="49"/>
      <c r="HX23" s="49"/>
      <c r="HY23" s="49"/>
      <c r="HZ23" s="49"/>
      <c r="IA23" s="49"/>
      <c r="IB23" s="49"/>
      <c r="IC23" s="49"/>
      <c r="ID23" s="49"/>
      <c r="IE23" s="49"/>
      <c r="IF23" s="49"/>
      <c r="IG23" s="49"/>
      <c r="IH23" s="49"/>
      <c r="II23" s="49"/>
      <c r="IJ23" s="49"/>
      <c r="IK23" s="49"/>
      <c r="IL23" s="49"/>
      <c r="IM23" s="49"/>
    </row>
    <row r="24" spans="1:247" ht="12.75" customHeight="1" x14ac:dyDescent="0.25">
      <c r="A24" s="48"/>
      <c r="B24" s="49" t="s">
        <v>10</v>
      </c>
      <c r="C24" s="49"/>
      <c r="D24" s="50">
        <v>87677.673521000106</v>
      </c>
      <c r="E24" s="51">
        <v>19115.976469000008</v>
      </c>
      <c r="F24" s="52">
        <f>IF(E24+D24=0," ",E24+D24)</f>
        <v>106793.64999000012</v>
      </c>
      <c r="G24" s="50">
        <v>87376.359397999899</v>
      </c>
      <c r="H24" s="51">
        <v>21713.664703000009</v>
      </c>
      <c r="I24" s="53">
        <f>IF(H24+G24=0," ",H24+G24)</f>
        <v>109090.0241009999</v>
      </c>
      <c r="J24" s="54">
        <f>ROUND((D24-G24)/G24,4)</f>
        <v>3.3999999999999998E-3</v>
      </c>
      <c r="K24" s="55">
        <f>ROUND((E24-H24)/H24,4)</f>
        <v>-0.1196</v>
      </c>
      <c r="L24" s="56">
        <f>IF((F24-I24)/I24=0," ",ROUND((F24-I24)/I24,4))</f>
        <v>-2.1100000000000001E-2</v>
      </c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/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/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/>
      <c r="GB24" s="49"/>
      <c r="GC24" s="49"/>
      <c r="GD24" s="49"/>
      <c r="GE24" s="49"/>
      <c r="GF24" s="49"/>
      <c r="GG24" s="49"/>
      <c r="GH24" s="49"/>
      <c r="GI24" s="49"/>
      <c r="GJ24" s="49"/>
      <c r="GK24" s="49"/>
      <c r="GL24" s="49"/>
      <c r="GM24" s="49"/>
      <c r="GN24" s="49"/>
      <c r="GO24" s="49"/>
      <c r="GP24" s="49"/>
      <c r="GQ24" s="49"/>
      <c r="GR24" s="49"/>
      <c r="GS24" s="49"/>
      <c r="GT24" s="49"/>
      <c r="GU24" s="49"/>
      <c r="GV24" s="49"/>
      <c r="GW24" s="49"/>
      <c r="GX24" s="49"/>
      <c r="GY24" s="49"/>
      <c r="GZ24" s="49"/>
      <c r="HA24" s="49"/>
      <c r="HB24" s="49"/>
      <c r="HC24" s="49"/>
      <c r="HD24" s="49"/>
      <c r="HE24" s="49"/>
      <c r="HF24" s="49"/>
      <c r="HG24" s="49"/>
      <c r="HH24" s="49"/>
      <c r="HI24" s="49"/>
      <c r="HJ24" s="49"/>
      <c r="HK24" s="49"/>
      <c r="HL24" s="49"/>
      <c r="HM24" s="49"/>
      <c r="HN24" s="49"/>
      <c r="HO24" s="49"/>
      <c r="HP24" s="49"/>
      <c r="HQ24" s="49"/>
      <c r="HR24" s="49"/>
      <c r="HS24" s="49"/>
      <c r="HT24" s="49"/>
      <c r="HU24" s="49"/>
      <c r="HV24" s="49"/>
      <c r="HW24" s="49"/>
      <c r="HX24" s="49"/>
      <c r="HY24" s="49"/>
      <c r="HZ24" s="49"/>
      <c r="IA24" s="49"/>
      <c r="IB24" s="49"/>
      <c r="IC24" s="49"/>
      <c r="ID24" s="49"/>
      <c r="IE24" s="49"/>
      <c r="IF24" s="49"/>
      <c r="IG24" s="49"/>
      <c r="IH24" s="49"/>
      <c r="II24" s="49"/>
      <c r="IJ24" s="49"/>
      <c r="IK24" s="49"/>
      <c r="IL24" s="49"/>
      <c r="IM24" s="49"/>
    </row>
    <row r="25" spans="1:247" s="58" customFormat="1" ht="12.75" customHeight="1" x14ac:dyDescent="0.25">
      <c r="A25" s="57"/>
      <c r="B25" s="58" t="str">
        <f>+B15</f>
        <v>Daily</v>
      </c>
      <c r="D25" s="59">
        <v>7166.2040779999998</v>
      </c>
      <c r="E25" s="60">
        <v>715.84705199999996</v>
      </c>
      <c r="F25" s="61">
        <f>IF(E25+D25=0," ",E25+D25)</f>
        <v>7882.0511299999998</v>
      </c>
      <c r="G25" s="59">
        <v>7452.128190000004</v>
      </c>
      <c r="H25" s="60">
        <v>774.54116999999997</v>
      </c>
      <c r="I25" s="60">
        <f>IF(H25+G25=0," ",H25+G25)</f>
        <v>8226.6693600000035</v>
      </c>
      <c r="J25" s="63">
        <f t="shared" ref="J25:L26" si="2">ROUND((D25-G25)/(G25),4)</f>
        <v>-3.8399999999999997E-2</v>
      </c>
      <c r="K25" s="64">
        <f t="shared" si="2"/>
        <v>-7.5800000000000006E-2</v>
      </c>
      <c r="L25" s="65">
        <f t="shared" si="2"/>
        <v>-4.19E-2</v>
      </c>
    </row>
    <row r="26" spans="1:247" s="58" customFormat="1" ht="12.75" customHeight="1" x14ac:dyDescent="0.25">
      <c r="A26" s="57"/>
      <c r="B26" s="58" t="str">
        <f>+B16</f>
        <v>Estimated Positive</v>
      </c>
      <c r="D26" s="59">
        <f>+G26</f>
        <v>2918.3599731176496</v>
      </c>
      <c r="E26" s="60">
        <f>+H26</f>
        <v>876.95293813235378</v>
      </c>
      <c r="F26" s="61">
        <f>IF(E26+D26=0," ",E26+D26)</f>
        <v>3795.3129112500033</v>
      </c>
      <c r="G26" s="59">
        <v>2918.3599731176496</v>
      </c>
      <c r="H26" s="60">
        <v>876.95293813235378</v>
      </c>
      <c r="I26" s="62">
        <f>IF(H26+G26=0," ",H26+G26)</f>
        <v>3795.3129112500033</v>
      </c>
      <c r="J26" s="63">
        <f t="shared" si="2"/>
        <v>0</v>
      </c>
      <c r="K26" s="64">
        <f t="shared" si="2"/>
        <v>0</v>
      </c>
      <c r="L26" s="65">
        <f t="shared" si="2"/>
        <v>0</v>
      </c>
    </row>
    <row r="27" spans="1:247" ht="7.95" customHeight="1" x14ac:dyDescent="0.25">
      <c r="A27" s="69"/>
      <c r="B27" s="70"/>
      <c r="D27" s="71"/>
      <c r="E27" s="72"/>
      <c r="F27" s="73"/>
      <c r="G27" s="71"/>
      <c r="I27" s="74"/>
      <c r="J27" s="63"/>
      <c r="K27" s="64"/>
      <c r="L27" s="65"/>
    </row>
    <row r="28" spans="1:247" ht="13.8" thickBot="1" x14ac:dyDescent="0.3">
      <c r="A28" s="69"/>
      <c r="C28" s="6" t="s">
        <v>14</v>
      </c>
      <c r="D28" s="75">
        <f t="shared" ref="D28:I28" si="3">SUM(D24:D27)</f>
        <v>97762.237572117752</v>
      </c>
      <c r="E28" s="76">
        <f t="shared" si="3"/>
        <v>20708.776459132365</v>
      </c>
      <c r="F28" s="77">
        <f t="shared" si="3"/>
        <v>118471.01403125013</v>
      </c>
      <c r="G28" s="75">
        <f t="shared" si="3"/>
        <v>97746.847561117553</v>
      </c>
      <c r="H28" s="76">
        <f t="shared" si="3"/>
        <v>23365.158811132365</v>
      </c>
      <c r="I28" s="76">
        <f t="shared" si="3"/>
        <v>121112.0063722499</v>
      </c>
      <c r="J28" s="78">
        <f>IF((D28-G28)/G28=0," ",ROUND((D28-G28)/G28,4))</f>
        <v>2.0000000000000001E-4</v>
      </c>
      <c r="K28" s="79">
        <f>IF((E28-H28)/H28=0," ",ROUND((E28-H28)/H28,4))</f>
        <v>-0.1137</v>
      </c>
      <c r="L28" s="80">
        <f>IF((F28-I28)/I28=0," ",ROUND((F28-I28)/I28,4))</f>
        <v>-2.18E-2</v>
      </c>
    </row>
    <row r="29" spans="1:247" ht="7.95" customHeight="1" thickTop="1" x14ac:dyDescent="0.25">
      <c r="A29" s="69"/>
      <c r="D29" s="71"/>
      <c r="E29" s="74"/>
      <c r="F29" s="73"/>
      <c r="G29" s="71"/>
      <c r="H29" s="81"/>
      <c r="I29" s="81"/>
      <c r="J29" s="63"/>
      <c r="K29" s="64"/>
      <c r="L29" s="65"/>
    </row>
    <row r="30" spans="1:247" ht="13.8" thickBot="1" x14ac:dyDescent="0.3">
      <c r="A30" s="82"/>
      <c r="B30" s="83"/>
      <c r="C30" s="83" t="s">
        <v>15</v>
      </c>
      <c r="D30" s="84">
        <v>10846</v>
      </c>
      <c r="E30" s="85">
        <v>1363</v>
      </c>
      <c r="F30" s="86">
        <f>IF(E30+D30=0," ",E30+D30)</f>
        <v>12209</v>
      </c>
      <c r="G30" s="84">
        <v>11214</v>
      </c>
      <c r="H30" s="85">
        <v>1462</v>
      </c>
      <c r="I30" s="85">
        <f>+G30+H30</f>
        <v>12676</v>
      </c>
      <c r="J30" s="87">
        <f>IF((D30-G30)/G30=0," ",ROUND((D30-G30)/G30,4))</f>
        <v>-3.2800000000000003E-2</v>
      </c>
      <c r="K30" s="88">
        <f>IF((E30-H30)/H30=0," ",ROUND((E30-H30)/H30,4))</f>
        <v>-6.7699999999999996E-2</v>
      </c>
      <c r="L30" s="89">
        <f>IF((F30-I30)/I30=0," ",ROUND((F30-I30)/I30,4))</f>
        <v>-3.6799999999999999E-2</v>
      </c>
    </row>
    <row r="31" spans="1:247" x14ac:dyDescent="0.25">
      <c r="A31" s="40" t="s">
        <v>17</v>
      </c>
      <c r="B31" s="41"/>
      <c r="C31" s="41"/>
      <c r="D31" s="42"/>
      <c r="E31" s="43"/>
      <c r="F31" s="44"/>
      <c r="G31" s="42"/>
      <c r="H31" s="43"/>
      <c r="I31" s="43"/>
      <c r="J31" s="63"/>
      <c r="K31" s="64"/>
      <c r="L31" s="47"/>
    </row>
    <row r="32" spans="1:247" ht="5.25" customHeight="1" x14ac:dyDescent="0.25">
      <c r="A32" s="48"/>
      <c r="B32" s="49"/>
      <c r="C32" s="49"/>
      <c r="D32" s="50"/>
      <c r="E32" s="51"/>
      <c r="F32" s="52"/>
      <c r="G32" s="50"/>
      <c r="H32" s="53"/>
      <c r="I32" s="53"/>
      <c r="J32" s="54"/>
      <c r="K32" s="55"/>
      <c r="L32" s="56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/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/>
      <c r="GM32" s="49"/>
      <c r="GN32" s="49"/>
      <c r="GO32" s="49"/>
      <c r="GP32" s="49"/>
      <c r="GQ32" s="49"/>
      <c r="GR32" s="49"/>
      <c r="GS32" s="49"/>
      <c r="GT32" s="49"/>
      <c r="GU32" s="49"/>
      <c r="GV32" s="49"/>
      <c r="GW32" s="49"/>
      <c r="GX32" s="49"/>
      <c r="GY32" s="49"/>
      <c r="GZ32" s="49"/>
      <c r="HA32" s="49"/>
      <c r="HB32" s="49"/>
      <c r="HC32" s="49"/>
      <c r="HD32" s="49"/>
      <c r="HE32" s="49"/>
      <c r="HF32" s="49"/>
      <c r="HG32" s="49"/>
      <c r="HH32" s="49"/>
      <c r="HI32" s="49"/>
      <c r="HJ32" s="49"/>
      <c r="HK32" s="49"/>
      <c r="HL32" s="49"/>
      <c r="HM32" s="49"/>
      <c r="HN32" s="49"/>
      <c r="HO32" s="49"/>
      <c r="HP32" s="49"/>
      <c r="HQ32" s="49"/>
      <c r="HR32" s="49"/>
      <c r="HS32" s="49"/>
      <c r="HT32" s="49"/>
      <c r="HU32" s="49"/>
      <c r="HV32" s="49"/>
      <c r="HW32" s="49"/>
      <c r="HX32" s="49"/>
      <c r="HY32" s="49"/>
      <c r="HZ32" s="49"/>
      <c r="IA32" s="49"/>
      <c r="IB32" s="49"/>
      <c r="IC32" s="49"/>
      <c r="ID32" s="49"/>
      <c r="IE32" s="49"/>
      <c r="IF32" s="49"/>
      <c r="IG32" s="49"/>
      <c r="IH32" s="49"/>
      <c r="II32" s="49"/>
      <c r="IJ32" s="49"/>
      <c r="IK32" s="49"/>
      <c r="IL32" s="49"/>
      <c r="IM32" s="49"/>
    </row>
    <row r="33" spans="1:247" ht="12.75" customHeight="1" x14ac:dyDescent="0.25">
      <c r="A33" s="48"/>
      <c r="B33" s="49" t="s">
        <v>10</v>
      </c>
      <c r="C33" s="49"/>
      <c r="D33" s="50">
        <v>54842.794112999982</v>
      </c>
      <c r="E33" s="51">
        <v>13875.739998999998</v>
      </c>
      <c r="F33" s="52">
        <f>IF(E33+D33=0," ",E33+D33)</f>
        <v>68718.534111999979</v>
      </c>
      <c r="G33" s="50">
        <v>52692.074112999944</v>
      </c>
      <c r="H33" s="51">
        <v>17718.364705000004</v>
      </c>
      <c r="I33" s="53">
        <f>IF(H33+G33=0," ",H33+G33)</f>
        <v>70410.438817999951</v>
      </c>
      <c r="J33" s="54">
        <f>ROUND((D33-G33)/G33,4)</f>
        <v>4.0800000000000003E-2</v>
      </c>
      <c r="K33" s="55">
        <f>ROUND((E33-H33)/H33,4)</f>
        <v>-0.21690000000000001</v>
      </c>
      <c r="L33" s="56">
        <f>IF((F33-I33)/I33=0," ",ROUND((F33-I33)/I33,4))</f>
        <v>-2.4E-2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/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/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/>
      <c r="GM33" s="49"/>
      <c r="GN33" s="49"/>
      <c r="GO33" s="49"/>
      <c r="GP33" s="49"/>
      <c r="GQ33" s="49"/>
      <c r="GR33" s="49"/>
      <c r="GS33" s="49"/>
      <c r="GT33" s="49"/>
      <c r="GU33" s="49"/>
      <c r="GV33" s="49"/>
      <c r="GW33" s="49"/>
      <c r="GX33" s="49"/>
      <c r="GY33" s="49"/>
      <c r="GZ33" s="49"/>
      <c r="HA33" s="49"/>
      <c r="HB33" s="49"/>
      <c r="HC33" s="49"/>
      <c r="HD33" s="49"/>
      <c r="HE33" s="49"/>
      <c r="HF33" s="49"/>
      <c r="HG33" s="49"/>
      <c r="HH33" s="49"/>
      <c r="HI33" s="49"/>
      <c r="HJ33" s="49"/>
      <c r="HK33" s="49"/>
      <c r="HL33" s="49"/>
      <c r="HM33" s="49"/>
      <c r="HN33" s="49"/>
      <c r="HO33" s="49"/>
      <c r="HP33" s="49"/>
      <c r="HQ33" s="49"/>
      <c r="HR33" s="49"/>
      <c r="HS33" s="49"/>
      <c r="HT33" s="49"/>
      <c r="HU33" s="49"/>
      <c r="HV33" s="49"/>
      <c r="HW33" s="49"/>
      <c r="HX33" s="49"/>
      <c r="HY33" s="49"/>
      <c r="HZ33" s="49"/>
      <c r="IA33" s="49"/>
      <c r="IB33" s="49"/>
      <c r="IC33" s="49"/>
      <c r="ID33" s="49"/>
      <c r="IE33" s="49"/>
      <c r="IF33" s="49"/>
      <c r="IG33" s="49"/>
      <c r="IH33" s="49"/>
      <c r="II33" s="49"/>
      <c r="IJ33" s="49"/>
      <c r="IK33" s="49"/>
      <c r="IL33" s="49"/>
      <c r="IM33" s="49"/>
    </row>
    <row r="34" spans="1:247" s="58" customFormat="1" ht="12.75" customHeight="1" x14ac:dyDescent="0.25">
      <c r="A34" s="57"/>
      <c r="B34" s="58" t="str">
        <f>+B15</f>
        <v>Daily</v>
      </c>
      <c r="D34" s="59">
        <v>2863.1058679999996</v>
      </c>
      <c r="E34" s="60">
        <v>1018.805877</v>
      </c>
      <c r="F34" s="61">
        <f>+D34+E34</f>
        <v>3881.9117449999994</v>
      </c>
      <c r="G34" s="59">
        <v>3784.2917539999989</v>
      </c>
      <c r="H34" s="60">
        <v>836.94117399999993</v>
      </c>
      <c r="I34" s="62">
        <f>IF(H34+G34=0," ",H34+G34)</f>
        <v>4621.2329279999985</v>
      </c>
      <c r="J34" s="63">
        <f t="shared" ref="J34:L35" si="4">ROUND((D34-G34)/(G34),4)</f>
        <v>-0.24340000000000001</v>
      </c>
      <c r="K34" s="64">
        <f t="shared" si="4"/>
        <v>0.21729999999999999</v>
      </c>
      <c r="L34" s="65">
        <f t="shared" si="4"/>
        <v>-0.16</v>
      </c>
    </row>
    <row r="35" spans="1:247" s="58" customFormat="1" ht="12.75" customHeight="1" x14ac:dyDescent="0.25">
      <c r="A35" s="57"/>
      <c r="B35" s="58" t="str">
        <f>+B16</f>
        <v>Estimated Positive</v>
      </c>
      <c r="D35" s="59">
        <f>+G35</f>
        <v>1609.7740957941191</v>
      </c>
      <c r="E35" s="60">
        <f>+H35</f>
        <v>754.76470310294189</v>
      </c>
      <c r="F35" s="61">
        <f>+D35+E35</f>
        <v>2364.538798897061</v>
      </c>
      <c r="G35" s="59">
        <v>1609.7740957941191</v>
      </c>
      <c r="H35" s="62">
        <v>754.76470310294189</v>
      </c>
      <c r="I35" s="62">
        <f>IF(H35+G35=0," ",H35+G35)</f>
        <v>2364.538798897061</v>
      </c>
      <c r="J35" s="63">
        <f t="shared" si="4"/>
        <v>0</v>
      </c>
      <c r="K35" s="64">
        <f t="shared" si="4"/>
        <v>0</v>
      </c>
      <c r="L35" s="65">
        <f t="shared" si="4"/>
        <v>0</v>
      </c>
    </row>
    <row r="36" spans="1:247" ht="7.95" customHeight="1" x14ac:dyDescent="0.25">
      <c r="A36" s="69"/>
      <c r="B36" s="70"/>
      <c r="D36" s="71"/>
      <c r="E36" s="72"/>
      <c r="F36" s="73"/>
      <c r="G36" s="71"/>
      <c r="I36" s="74"/>
      <c r="J36" s="63"/>
      <c r="K36" s="64"/>
      <c r="L36" s="65"/>
    </row>
    <row r="37" spans="1:247" ht="13.8" thickBot="1" x14ac:dyDescent="0.3">
      <c r="A37" s="69"/>
      <c r="C37" s="6" t="s">
        <v>14</v>
      </c>
      <c r="D37" s="75">
        <f t="shared" ref="D37:I37" si="5">SUM(D33:D36)</f>
        <v>59315.674076794101</v>
      </c>
      <c r="E37" s="76">
        <f t="shared" si="5"/>
        <v>15649.310579102941</v>
      </c>
      <c r="F37" s="77">
        <f t="shared" si="5"/>
        <v>74964.984655897046</v>
      </c>
      <c r="G37" s="75">
        <f t="shared" si="5"/>
        <v>58086.139962794063</v>
      </c>
      <c r="H37" s="76">
        <f t="shared" si="5"/>
        <v>19310.070582102944</v>
      </c>
      <c r="I37" s="76">
        <f t="shared" si="5"/>
        <v>77396.210544897011</v>
      </c>
      <c r="J37" s="78">
        <f>IF((D37-G37)/G37=0," ",ROUND((D37-G37)/G37,4))</f>
        <v>2.12E-2</v>
      </c>
      <c r="K37" s="79">
        <f>IF((E37-H37)/H37=0," ",ROUND((E37-H37)/H37,4))</f>
        <v>-0.18959999999999999</v>
      </c>
      <c r="L37" s="80">
        <f>IF((F37-I37)/I37=0," ",ROUND((F37-I37)/I37,4))</f>
        <v>-3.1399999999999997E-2</v>
      </c>
    </row>
    <row r="38" spans="1:247" ht="7.95" customHeight="1" thickTop="1" x14ac:dyDescent="0.25">
      <c r="A38" s="69"/>
      <c r="D38" s="71"/>
      <c r="E38" s="74"/>
      <c r="F38" s="73"/>
      <c r="G38" s="71"/>
      <c r="H38" s="81"/>
      <c r="I38" s="81"/>
      <c r="J38" s="63"/>
      <c r="K38" s="64"/>
      <c r="L38" s="65"/>
    </row>
    <row r="39" spans="1:247" ht="13.8" thickBot="1" x14ac:dyDescent="0.3">
      <c r="A39" s="82"/>
      <c r="B39" s="83"/>
      <c r="C39" s="83" t="s">
        <v>15</v>
      </c>
      <c r="D39" s="84">
        <v>6193</v>
      </c>
      <c r="E39" s="85">
        <v>1253</v>
      </c>
      <c r="F39" s="86">
        <f>IF(E39+D39=0," ",E39+D39)</f>
        <v>7446</v>
      </c>
      <c r="G39" s="84">
        <v>6138</v>
      </c>
      <c r="H39" s="85">
        <v>1448</v>
      </c>
      <c r="I39" s="85">
        <f>+G39+H39</f>
        <v>7586</v>
      </c>
      <c r="J39" s="87">
        <f>IF((D39-G39)/G39=0," ",ROUND((D39-G39)/G39,4))</f>
        <v>8.9999999999999993E-3</v>
      </c>
      <c r="K39" s="88">
        <f>IF((E39-H39)/H39=0," ",ROUND((E39-H39)/H39,4))</f>
        <v>-0.13469999999999999</v>
      </c>
      <c r="L39" s="89">
        <f>IF((F39-I39)/I39=0," ",ROUND((F39-I39)/I39,4))</f>
        <v>-1.8499999999999999E-2</v>
      </c>
    </row>
    <row r="40" spans="1:247" x14ac:dyDescent="0.25">
      <c r="A40" s="40" t="s">
        <v>18</v>
      </c>
      <c r="B40" s="41"/>
      <c r="C40" s="41"/>
      <c r="D40" s="42"/>
      <c r="E40" s="43"/>
      <c r="F40" s="44"/>
      <c r="G40" s="42"/>
      <c r="H40" s="43" t="s">
        <v>19</v>
      </c>
      <c r="I40" s="43"/>
      <c r="J40" s="63"/>
      <c r="K40" s="64"/>
      <c r="L40" s="47"/>
    </row>
    <row r="41" spans="1:247" ht="5.25" customHeight="1" x14ac:dyDescent="0.25">
      <c r="A41" s="48"/>
      <c r="B41" s="49"/>
      <c r="C41" s="49"/>
      <c r="D41" s="50"/>
      <c r="E41" s="51"/>
      <c r="F41" s="52"/>
      <c r="G41" s="50"/>
      <c r="H41" s="53"/>
      <c r="I41" s="53"/>
      <c r="J41" s="54"/>
      <c r="K41" s="55"/>
      <c r="L41" s="56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49"/>
      <c r="DU41" s="49"/>
      <c r="DV41" s="49"/>
      <c r="DW41" s="49"/>
      <c r="DX41" s="49"/>
      <c r="DY41" s="49"/>
      <c r="DZ41" s="49"/>
      <c r="EA41" s="49"/>
      <c r="EB41" s="49"/>
      <c r="EC41" s="49"/>
      <c r="ED41" s="49"/>
      <c r="EE41" s="49"/>
      <c r="EF41" s="49"/>
      <c r="EG41" s="49"/>
      <c r="EH41" s="49"/>
      <c r="EI41" s="49"/>
      <c r="EJ41" s="49"/>
      <c r="EK41" s="49"/>
      <c r="EL41" s="49"/>
      <c r="EM41" s="49"/>
      <c r="EN41" s="49"/>
      <c r="EO41" s="49"/>
      <c r="EP41" s="49"/>
      <c r="EQ41" s="49"/>
      <c r="ER41" s="49"/>
      <c r="ES41" s="49"/>
      <c r="ET41" s="49"/>
      <c r="EU41" s="49"/>
      <c r="EV41" s="49"/>
      <c r="EW41" s="49"/>
      <c r="EX41" s="49"/>
      <c r="EY41" s="49"/>
      <c r="EZ41" s="49"/>
      <c r="FA41" s="49"/>
      <c r="FB41" s="49"/>
      <c r="FC41" s="49"/>
      <c r="FD41" s="49"/>
      <c r="FE41" s="49"/>
      <c r="FF41" s="49"/>
      <c r="FG41" s="49"/>
      <c r="FH41" s="49"/>
      <c r="FI41" s="49"/>
      <c r="FJ41" s="49"/>
      <c r="FK41" s="49"/>
      <c r="FL41" s="49"/>
      <c r="FM41" s="49"/>
      <c r="FN41" s="49"/>
      <c r="FO41" s="49"/>
      <c r="FP41" s="49"/>
      <c r="FQ41" s="49"/>
      <c r="FR41" s="49"/>
      <c r="FS41" s="49"/>
      <c r="FT41" s="49"/>
      <c r="FU41" s="49"/>
      <c r="FV41" s="49"/>
      <c r="FW41" s="49"/>
      <c r="FX41" s="49"/>
      <c r="FY41" s="49"/>
      <c r="FZ41" s="49"/>
      <c r="GA41" s="49"/>
      <c r="GB41" s="49"/>
      <c r="GC41" s="49"/>
      <c r="GD41" s="49"/>
      <c r="GE41" s="49"/>
      <c r="GF41" s="49"/>
      <c r="GG41" s="49"/>
      <c r="GH41" s="49"/>
      <c r="GI41" s="49"/>
      <c r="GJ41" s="49"/>
      <c r="GK41" s="49"/>
      <c r="GL41" s="49"/>
      <c r="GM41" s="49"/>
      <c r="GN41" s="49"/>
      <c r="GO41" s="49"/>
      <c r="GP41" s="49"/>
      <c r="GQ41" s="49"/>
      <c r="GR41" s="49"/>
      <c r="GS41" s="49"/>
      <c r="GT41" s="49"/>
      <c r="GU41" s="49"/>
      <c r="GV41" s="49"/>
      <c r="GW41" s="49"/>
      <c r="GX41" s="49"/>
      <c r="GY41" s="49"/>
      <c r="GZ41" s="49"/>
      <c r="HA41" s="49"/>
      <c r="HB41" s="49"/>
      <c r="HC41" s="49"/>
      <c r="HD41" s="49"/>
      <c r="HE41" s="49"/>
      <c r="HF41" s="49"/>
      <c r="HG41" s="49"/>
      <c r="HH41" s="49"/>
      <c r="HI41" s="49"/>
      <c r="HJ41" s="49"/>
      <c r="HK41" s="49"/>
      <c r="HL41" s="49"/>
      <c r="HM41" s="49"/>
      <c r="HN41" s="49"/>
      <c r="HO41" s="49"/>
      <c r="HP41" s="49"/>
      <c r="HQ41" s="49"/>
      <c r="HR41" s="49"/>
      <c r="HS41" s="49"/>
      <c r="HT41" s="49"/>
      <c r="HU41" s="49"/>
      <c r="HV41" s="49"/>
      <c r="HW41" s="49"/>
      <c r="HX41" s="49"/>
      <c r="HY41" s="49"/>
      <c r="HZ41" s="49"/>
      <c r="IA41" s="49"/>
      <c r="IB41" s="49"/>
      <c r="IC41" s="49"/>
      <c r="ID41" s="49"/>
      <c r="IE41" s="49"/>
      <c r="IF41" s="49"/>
      <c r="IG41" s="49"/>
      <c r="IH41" s="49"/>
      <c r="II41" s="49"/>
      <c r="IJ41" s="49"/>
      <c r="IK41" s="49"/>
      <c r="IL41" s="49"/>
      <c r="IM41" s="49"/>
    </row>
    <row r="42" spans="1:247" ht="12.75" customHeight="1" x14ac:dyDescent="0.25">
      <c r="A42" s="48"/>
      <c r="B42" s="49" t="s">
        <v>10</v>
      </c>
      <c r="C42" s="49"/>
      <c r="D42" s="50">
        <v>126373.6529099999</v>
      </c>
      <c r="E42" s="51">
        <v>24964.841168999988</v>
      </c>
      <c r="F42" s="52">
        <f>IF(E42+D42=0," ",E42+D42)</f>
        <v>151338.49407899988</v>
      </c>
      <c r="G42" s="50">
        <v>134817.41820400005</v>
      </c>
      <c r="H42" s="51">
        <v>29808.342934000022</v>
      </c>
      <c r="I42" s="53">
        <f>IF(H42+G42=0," ",H42+G42)</f>
        <v>164625.76113800006</v>
      </c>
      <c r="J42" s="54">
        <f>ROUND((D42-G42)/G42,4)</f>
        <v>-6.2600000000000003E-2</v>
      </c>
      <c r="K42" s="55">
        <f>ROUND((E42-H42)/H42,4)</f>
        <v>-0.16250000000000001</v>
      </c>
      <c r="L42" s="56">
        <f>IF((F42-I42)/I42=0," ",ROUND((F42-I42)/I42,4))</f>
        <v>-8.0699999999999994E-2</v>
      </c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/>
      <c r="DC42" s="49"/>
      <c r="DD42" s="49"/>
      <c r="DE42" s="49"/>
      <c r="DF42" s="49"/>
      <c r="DG42" s="49"/>
      <c r="DH42" s="49"/>
      <c r="DI42" s="49"/>
      <c r="DJ42" s="49"/>
      <c r="DK42" s="49"/>
      <c r="DL42" s="49"/>
      <c r="DM42" s="49"/>
      <c r="DN42" s="49"/>
      <c r="DO42" s="49"/>
      <c r="DP42" s="49"/>
      <c r="DQ42" s="49"/>
      <c r="DR42" s="49"/>
      <c r="DS42" s="49"/>
      <c r="DT42" s="49"/>
      <c r="DU42" s="49"/>
      <c r="DV42" s="49"/>
      <c r="DW42" s="49"/>
      <c r="DX42" s="49"/>
      <c r="DY42" s="49"/>
      <c r="DZ42" s="49"/>
      <c r="EA42" s="49"/>
      <c r="EB42" s="49"/>
      <c r="EC42" s="49"/>
      <c r="ED42" s="49"/>
      <c r="EE42" s="49"/>
      <c r="EF42" s="49"/>
      <c r="EG42" s="49"/>
      <c r="EH42" s="49"/>
      <c r="EI42" s="49"/>
      <c r="EJ42" s="49"/>
      <c r="EK42" s="49"/>
      <c r="EL42" s="49"/>
      <c r="EM42" s="49"/>
      <c r="EN42" s="49"/>
      <c r="EO42" s="49"/>
      <c r="EP42" s="49"/>
      <c r="EQ42" s="49"/>
      <c r="ER42" s="49"/>
      <c r="ES42" s="49"/>
      <c r="ET42" s="49"/>
      <c r="EU42" s="49"/>
      <c r="EV42" s="49"/>
      <c r="EW42" s="49"/>
      <c r="EX42" s="49"/>
      <c r="EY42" s="49"/>
      <c r="EZ42" s="49"/>
      <c r="FA42" s="49"/>
      <c r="FB42" s="49"/>
      <c r="FC42" s="49"/>
      <c r="FD42" s="49"/>
      <c r="FE42" s="49"/>
      <c r="FF42" s="49"/>
      <c r="FG42" s="49"/>
      <c r="FH42" s="49"/>
      <c r="FI42" s="49"/>
      <c r="FJ42" s="49"/>
      <c r="FK42" s="49"/>
      <c r="FL42" s="49"/>
      <c r="FM42" s="49"/>
      <c r="FN42" s="49"/>
      <c r="FO42" s="49"/>
      <c r="FP42" s="49"/>
      <c r="FQ42" s="49"/>
      <c r="FR42" s="49"/>
      <c r="FS42" s="49"/>
      <c r="FT42" s="49"/>
      <c r="FU42" s="49"/>
      <c r="FV42" s="49"/>
      <c r="FW42" s="49"/>
      <c r="FX42" s="49"/>
      <c r="FY42" s="49"/>
      <c r="FZ42" s="49"/>
      <c r="GA42" s="49"/>
      <c r="GB42" s="49"/>
      <c r="GC42" s="49"/>
      <c r="GD42" s="49"/>
      <c r="GE42" s="49"/>
      <c r="GF42" s="49"/>
      <c r="GG42" s="49"/>
      <c r="GH42" s="49"/>
      <c r="GI42" s="49"/>
      <c r="GJ42" s="49"/>
      <c r="GK42" s="49"/>
      <c r="GL42" s="49"/>
      <c r="GM42" s="49"/>
      <c r="GN42" s="49"/>
      <c r="GO42" s="49"/>
      <c r="GP42" s="49"/>
      <c r="GQ42" s="49"/>
      <c r="GR42" s="49"/>
      <c r="GS42" s="49"/>
      <c r="GT42" s="49"/>
      <c r="GU42" s="49"/>
      <c r="GV42" s="49"/>
      <c r="GW42" s="49"/>
      <c r="GX42" s="49"/>
      <c r="GY42" s="49"/>
      <c r="GZ42" s="49"/>
      <c r="HA42" s="49"/>
      <c r="HB42" s="49"/>
      <c r="HC42" s="49"/>
      <c r="HD42" s="49"/>
      <c r="HE42" s="49"/>
      <c r="HF42" s="49"/>
      <c r="HG42" s="49"/>
      <c r="HH42" s="49"/>
      <c r="HI42" s="49"/>
      <c r="HJ42" s="49"/>
      <c r="HK42" s="49"/>
      <c r="HL42" s="49"/>
      <c r="HM42" s="49"/>
      <c r="HN42" s="49"/>
      <c r="HO42" s="49"/>
      <c r="HP42" s="49"/>
      <c r="HQ42" s="49"/>
      <c r="HR42" s="49"/>
      <c r="HS42" s="49"/>
      <c r="HT42" s="49"/>
      <c r="HU42" s="49"/>
      <c r="HV42" s="49"/>
      <c r="HW42" s="49"/>
      <c r="HX42" s="49"/>
      <c r="HY42" s="49"/>
      <c r="HZ42" s="49"/>
      <c r="IA42" s="49"/>
      <c r="IB42" s="49"/>
      <c r="IC42" s="49"/>
      <c r="ID42" s="49"/>
      <c r="IE42" s="49"/>
      <c r="IF42" s="49"/>
      <c r="IG42" s="49"/>
      <c r="IH42" s="49"/>
      <c r="II42" s="49"/>
      <c r="IJ42" s="49"/>
      <c r="IK42" s="49"/>
      <c r="IL42" s="49"/>
      <c r="IM42" s="49"/>
    </row>
    <row r="43" spans="1:247" s="58" customFormat="1" ht="12.75" customHeight="1" x14ac:dyDescent="0.25">
      <c r="A43" s="57"/>
      <c r="B43" s="58" t="str">
        <f>+B15</f>
        <v>Daily</v>
      </c>
      <c r="D43" s="59">
        <v>12760.392272000001</v>
      </c>
      <c r="E43" s="60">
        <v>3285.8876230000001</v>
      </c>
      <c r="F43" s="61">
        <f>+D43+E43</f>
        <v>16046.279895000001</v>
      </c>
      <c r="G43" s="59">
        <v>11531.858743000003</v>
      </c>
      <c r="H43" s="60">
        <v>2856.3117480000001</v>
      </c>
      <c r="I43" s="62">
        <f>IF(H43+G43=0," ",H43+G43)</f>
        <v>14388.170491000003</v>
      </c>
      <c r="J43" s="63">
        <f t="shared" ref="J43:L44" si="6">ROUND((D43-G43)/(G43),4)</f>
        <v>0.1065</v>
      </c>
      <c r="K43" s="64">
        <f t="shared" si="6"/>
        <v>0.15040000000000001</v>
      </c>
      <c r="L43" s="65">
        <f t="shared" si="6"/>
        <v>0.1152</v>
      </c>
    </row>
    <row r="44" spans="1:247" s="58" customFormat="1" ht="12.75" customHeight="1" x14ac:dyDescent="0.25">
      <c r="A44" s="57"/>
      <c r="B44" s="58" t="str">
        <f>+B16</f>
        <v>Estimated Positive</v>
      </c>
      <c r="D44" s="59">
        <f>+G44</f>
        <v>8698.3293044117727</v>
      </c>
      <c r="E44" s="60">
        <f>+H44</f>
        <v>267.72352400294142</v>
      </c>
      <c r="F44" s="61">
        <f>+D44+E44</f>
        <v>8966.0528284147149</v>
      </c>
      <c r="G44" s="59">
        <v>8698.3293044117727</v>
      </c>
      <c r="H44" s="62">
        <v>267.72352400294142</v>
      </c>
      <c r="I44" s="62">
        <f>IF(H44+G44=0," ",H44+G44)</f>
        <v>8966.0528284147149</v>
      </c>
      <c r="J44" s="63">
        <f t="shared" si="6"/>
        <v>0</v>
      </c>
      <c r="K44" s="64">
        <f t="shared" si="6"/>
        <v>0</v>
      </c>
      <c r="L44" s="65">
        <f t="shared" si="6"/>
        <v>0</v>
      </c>
    </row>
    <row r="45" spans="1:247" ht="7.95" customHeight="1" x14ac:dyDescent="0.25">
      <c r="A45" s="69"/>
      <c r="B45" s="70"/>
      <c r="D45" s="71"/>
      <c r="E45" s="72"/>
      <c r="F45" s="73"/>
      <c r="G45" s="71"/>
      <c r="I45" s="74"/>
      <c r="J45" s="63"/>
      <c r="K45" s="64"/>
      <c r="L45" s="65"/>
    </row>
    <row r="46" spans="1:247" ht="13.8" thickBot="1" x14ac:dyDescent="0.3">
      <c r="A46" s="69"/>
      <c r="C46" s="6" t="s">
        <v>14</v>
      </c>
      <c r="D46" s="75">
        <f t="shared" ref="D46:I46" si="7">SUM(D42:D45)</f>
        <v>147832.37448641169</v>
      </c>
      <c r="E46" s="76">
        <f t="shared" si="7"/>
        <v>28518.452316002928</v>
      </c>
      <c r="F46" s="77">
        <f t="shared" si="7"/>
        <v>176350.82680241461</v>
      </c>
      <c r="G46" s="75">
        <f t="shared" si="7"/>
        <v>155047.60625141181</v>
      </c>
      <c r="H46" s="76">
        <f t="shared" si="7"/>
        <v>32932.378206002963</v>
      </c>
      <c r="I46" s="76">
        <f t="shared" si="7"/>
        <v>187979.98445741477</v>
      </c>
      <c r="J46" s="78">
        <f>IF((D46-G46)/G46=0," ",ROUND((D46-G46)/G46,4))</f>
        <v>-4.65E-2</v>
      </c>
      <c r="K46" s="79">
        <f>IF((E46-H46)/H46=0," ",ROUND((E46-H46)/H46,4))</f>
        <v>-0.13400000000000001</v>
      </c>
      <c r="L46" s="80">
        <f>IF((F46-I46)/I46=0," ",ROUND((F46-I46)/I46,4))</f>
        <v>-6.1899999999999997E-2</v>
      </c>
    </row>
    <row r="47" spans="1:247" ht="7.95" customHeight="1" thickTop="1" x14ac:dyDescent="0.25">
      <c r="A47" s="69"/>
      <c r="D47" s="71"/>
      <c r="E47" s="74"/>
      <c r="F47" s="73"/>
      <c r="G47" s="71"/>
      <c r="H47" s="81"/>
      <c r="I47" s="81"/>
      <c r="J47" s="63"/>
      <c r="K47" s="64"/>
      <c r="L47" s="65"/>
    </row>
    <row r="48" spans="1:247" ht="13.8" thickBot="1" x14ac:dyDescent="0.3">
      <c r="A48" s="82"/>
      <c r="B48" s="83"/>
      <c r="C48" s="83" t="s">
        <v>15</v>
      </c>
      <c r="D48" s="84">
        <f>(1496)+14846</f>
        <v>16342</v>
      </c>
      <c r="E48" s="85">
        <f>(208)+1745</f>
        <v>1953</v>
      </c>
      <c r="F48" s="86">
        <f>IF(E48+D48=0," ",E48+D48)</f>
        <v>18295</v>
      </c>
      <c r="G48" s="84">
        <f>(1496-1)+15398</f>
        <v>16893</v>
      </c>
      <c r="H48" s="85">
        <f>(208)+2209</f>
        <v>2417</v>
      </c>
      <c r="I48" s="90">
        <f>+G48+H48</f>
        <v>19310</v>
      </c>
      <c r="J48" s="87">
        <f>IF((D48-G48)/G48=0," ",ROUND((D48-G48)/G48,4))</f>
        <v>-3.2599999999999997E-2</v>
      </c>
      <c r="K48" s="88">
        <f>IF((E48-H48)/H48=0," ",ROUND((E48-H48)/H48,4))</f>
        <v>-0.192</v>
      </c>
      <c r="L48" s="89">
        <f>IF((F48-I48)/I48=0," ",ROUND((F48-I48)/I48,4))</f>
        <v>-5.2600000000000001E-2</v>
      </c>
    </row>
    <row r="49" spans="1:247" x14ac:dyDescent="0.25">
      <c r="A49" s="40" t="s">
        <v>20</v>
      </c>
      <c r="B49" s="41"/>
      <c r="C49" s="41"/>
      <c r="D49" s="42"/>
      <c r="E49" s="43"/>
      <c r="F49" s="44"/>
      <c r="G49" s="42"/>
      <c r="H49" s="43"/>
      <c r="I49" s="43"/>
      <c r="J49" s="63"/>
      <c r="K49" s="64"/>
      <c r="L49" s="47"/>
    </row>
    <row r="50" spans="1:247" ht="5.25" customHeight="1" x14ac:dyDescent="0.25">
      <c r="A50" s="48"/>
      <c r="B50" s="49"/>
      <c r="C50" s="49"/>
      <c r="D50" s="50"/>
      <c r="E50" s="51"/>
      <c r="F50" s="52"/>
      <c r="G50" s="50"/>
      <c r="H50" s="53"/>
      <c r="I50" s="53"/>
      <c r="J50" s="54"/>
      <c r="K50" s="55"/>
      <c r="L50" s="56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  <c r="CJ50" s="49"/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49"/>
      <c r="CV50" s="49"/>
      <c r="CW50" s="49"/>
      <c r="CX50" s="49"/>
      <c r="CY50" s="49"/>
      <c r="CZ50" s="49"/>
      <c r="DA50" s="49"/>
      <c r="DB50" s="49"/>
      <c r="DC50" s="49"/>
      <c r="DD50" s="49"/>
      <c r="DE50" s="49"/>
      <c r="DF50" s="49"/>
      <c r="DG50" s="49"/>
      <c r="DH50" s="49"/>
      <c r="DI50" s="49"/>
      <c r="DJ50" s="49"/>
      <c r="DK50" s="49"/>
      <c r="DL50" s="49"/>
      <c r="DM50" s="49"/>
      <c r="DN50" s="49"/>
      <c r="DO50" s="49"/>
      <c r="DP50" s="49"/>
      <c r="DQ50" s="49"/>
      <c r="DR50" s="49"/>
      <c r="DS50" s="49"/>
      <c r="DT50" s="49"/>
      <c r="DU50" s="49"/>
      <c r="DV50" s="49"/>
      <c r="DW50" s="49"/>
      <c r="DX50" s="49"/>
      <c r="DY50" s="49"/>
      <c r="DZ50" s="49"/>
      <c r="EA50" s="49"/>
      <c r="EB50" s="49"/>
      <c r="EC50" s="49"/>
      <c r="ED50" s="49"/>
      <c r="EE50" s="49"/>
      <c r="EF50" s="49"/>
      <c r="EG50" s="49"/>
      <c r="EH50" s="49"/>
      <c r="EI50" s="49"/>
      <c r="EJ50" s="49"/>
      <c r="EK50" s="49"/>
      <c r="EL50" s="49"/>
      <c r="EM50" s="49"/>
      <c r="EN50" s="49"/>
      <c r="EO50" s="49"/>
      <c r="EP50" s="49"/>
      <c r="EQ50" s="49"/>
      <c r="ER50" s="49"/>
      <c r="ES50" s="49"/>
      <c r="ET50" s="49"/>
      <c r="EU50" s="49"/>
      <c r="EV50" s="49"/>
      <c r="EW50" s="49"/>
      <c r="EX50" s="49"/>
      <c r="EY50" s="49"/>
      <c r="EZ50" s="49"/>
      <c r="FA50" s="49"/>
      <c r="FB50" s="49"/>
      <c r="FC50" s="49"/>
      <c r="FD50" s="49"/>
      <c r="FE50" s="49"/>
      <c r="FF50" s="49"/>
      <c r="FG50" s="49"/>
      <c r="FH50" s="49"/>
      <c r="FI50" s="49"/>
      <c r="FJ50" s="49"/>
      <c r="FK50" s="49"/>
      <c r="FL50" s="49"/>
      <c r="FM50" s="49"/>
      <c r="FN50" s="49"/>
      <c r="FO50" s="49"/>
      <c r="FP50" s="49"/>
      <c r="FQ50" s="49"/>
      <c r="FR50" s="49"/>
      <c r="FS50" s="49"/>
      <c r="FT50" s="49"/>
      <c r="FU50" s="49"/>
      <c r="FV50" s="49"/>
      <c r="FW50" s="49"/>
      <c r="FX50" s="49"/>
      <c r="FY50" s="49"/>
      <c r="FZ50" s="49"/>
      <c r="GA50" s="49"/>
      <c r="GB50" s="49"/>
      <c r="GC50" s="49"/>
      <c r="GD50" s="49"/>
      <c r="GE50" s="49"/>
      <c r="GF50" s="49"/>
      <c r="GG50" s="49"/>
      <c r="GH50" s="49"/>
      <c r="GI50" s="49"/>
      <c r="GJ50" s="49"/>
      <c r="GK50" s="49"/>
      <c r="GL50" s="49"/>
      <c r="GM50" s="49"/>
      <c r="GN50" s="49"/>
      <c r="GO50" s="49"/>
      <c r="GP50" s="49"/>
      <c r="GQ50" s="49"/>
      <c r="GR50" s="49"/>
      <c r="GS50" s="49"/>
      <c r="GT50" s="49"/>
      <c r="GU50" s="49"/>
      <c r="GV50" s="49"/>
      <c r="GW50" s="49"/>
      <c r="GX50" s="49"/>
      <c r="GY50" s="49"/>
      <c r="GZ50" s="49"/>
      <c r="HA50" s="49"/>
      <c r="HB50" s="49"/>
      <c r="HC50" s="49"/>
      <c r="HD50" s="49"/>
      <c r="HE50" s="49"/>
      <c r="HF50" s="49"/>
      <c r="HG50" s="49"/>
      <c r="HH50" s="49"/>
      <c r="HI50" s="49"/>
      <c r="HJ50" s="49"/>
      <c r="HK50" s="49"/>
      <c r="HL50" s="49"/>
      <c r="HM50" s="49"/>
      <c r="HN50" s="49"/>
      <c r="HO50" s="49"/>
      <c r="HP50" s="49"/>
      <c r="HQ50" s="49"/>
      <c r="HR50" s="49"/>
      <c r="HS50" s="49"/>
      <c r="HT50" s="49"/>
      <c r="HU50" s="49"/>
      <c r="HV50" s="49"/>
      <c r="HW50" s="49"/>
      <c r="HX50" s="49"/>
      <c r="HY50" s="49"/>
      <c r="HZ50" s="49"/>
      <c r="IA50" s="49"/>
      <c r="IB50" s="49"/>
      <c r="IC50" s="49"/>
      <c r="ID50" s="49"/>
      <c r="IE50" s="49"/>
      <c r="IF50" s="49"/>
      <c r="IG50" s="49"/>
      <c r="IH50" s="49"/>
      <c r="II50" s="49"/>
      <c r="IJ50" s="49"/>
      <c r="IK50" s="49"/>
      <c r="IL50" s="49"/>
      <c r="IM50" s="49"/>
    </row>
    <row r="51" spans="1:247" ht="12.75" customHeight="1" x14ac:dyDescent="0.25">
      <c r="A51" s="48"/>
      <c r="B51" s="49" t="s">
        <v>10</v>
      </c>
      <c r="C51" s="49"/>
      <c r="D51" s="50">
        <f>IF(D14+D24+D33+D42=0," ",D14+D24+D33+D42)</f>
        <v>420878.7322929998</v>
      </c>
      <c r="E51" s="51">
        <f>IF(E14+E24+E33+E42=0," ",E14+E24+E33+E42)</f>
        <v>98772.789983999959</v>
      </c>
      <c r="F51" s="52">
        <f>IF(E51+D51=0," ",E51+D51)</f>
        <v>519651.52227699978</v>
      </c>
      <c r="G51" s="50">
        <f>IF(G14+G24+G33+G42=0," ",G14+G24+G33+G42)</f>
        <v>433443.91640599974</v>
      </c>
      <c r="H51" s="51">
        <f>IF(H14+H24+H33+H42=0," ",H14+H24+H33+H42)</f>
        <v>116600.47821899995</v>
      </c>
      <c r="I51" s="91">
        <f>IF(H51+G51=0," ",H51+G51)</f>
        <v>550044.39462499972</v>
      </c>
      <c r="J51" s="54">
        <f t="shared" ref="J51:K53" si="8">ROUND((D51-G51)/G51,4)</f>
        <v>-2.9000000000000001E-2</v>
      </c>
      <c r="K51" s="55">
        <f t="shared" si="8"/>
        <v>-0.15290000000000001</v>
      </c>
      <c r="L51" s="56">
        <f>IF((F51-I51)/I51=0," ",ROUND((F51-I51)/I51,4))</f>
        <v>-5.5300000000000002E-2</v>
      </c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/>
      <c r="DC51" s="49"/>
      <c r="DD51" s="49"/>
      <c r="DE51" s="49"/>
      <c r="DF51" s="49"/>
      <c r="DG51" s="49"/>
      <c r="DH51" s="49"/>
      <c r="DI51" s="49"/>
      <c r="DJ51" s="49"/>
      <c r="DK51" s="49"/>
      <c r="DL51" s="49"/>
      <c r="DM51" s="49"/>
      <c r="DN51" s="49"/>
      <c r="DO51" s="49"/>
      <c r="DP51" s="49"/>
      <c r="DQ51" s="49"/>
      <c r="DR51" s="49"/>
      <c r="DS51" s="49"/>
      <c r="DT51" s="49"/>
      <c r="DU51" s="49"/>
      <c r="DV51" s="49"/>
      <c r="DW51" s="49"/>
      <c r="DX51" s="49"/>
      <c r="DY51" s="49"/>
      <c r="DZ51" s="49"/>
      <c r="EA51" s="49"/>
      <c r="EB51" s="49"/>
      <c r="EC51" s="49"/>
      <c r="ED51" s="49"/>
      <c r="EE51" s="49"/>
      <c r="EF51" s="49"/>
      <c r="EG51" s="49"/>
      <c r="EH51" s="49"/>
      <c r="EI51" s="49"/>
      <c r="EJ51" s="49"/>
      <c r="EK51" s="49"/>
      <c r="EL51" s="49"/>
      <c r="EM51" s="49"/>
      <c r="EN51" s="49"/>
      <c r="EO51" s="49"/>
      <c r="EP51" s="49"/>
      <c r="EQ51" s="49"/>
      <c r="ER51" s="49"/>
      <c r="ES51" s="49"/>
      <c r="ET51" s="49"/>
      <c r="EU51" s="49"/>
      <c r="EV51" s="49"/>
      <c r="EW51" s="49"/>
      <c r="EX51" s="49"/>
      <c r="EY51" s="49"/>
      <c r="EZ51" s="49"/>
      <c r="FA51" s="49"/>
      <c r="FB51" s="49"/>
      <c r="FC51" s="49"/>
      <c r="FD51" s="49"/>
      <c r="FE51" s="49"/>
      <c r="FF51" s="49"/>
      <c r="FG51" s="49"/>
      <c r="FH51" s="49"/>
      <c r="FI51" s="49"/>
      <c r="FJ51" s="49"/>
      <c r="FK51" s="49"/>
      <c r="FL51" s="49"/>
      <c r="FM51" s="49"/>
      <c r="FN51" s="49"/>
      <c r="FO51" s="49"/>
      <c r="FP51" s="49"/>
      <c r="FQ51" s="49"/>
      <c r="FR51" s="49"/>
      <c r="FS51" s="49"/>
      <c r="FT51" s="49"/>
      <c r="FU51" s="49"/>
      <c r="FV51" s="49"/>
      <c r="FW51" s="49"/>
      <c r="FX51" s="49"/>
      <c r="FY51" s="49"/>
      <c r="FZ51" s="49"/>
      <c r="GA51" s="49"/>
      <c r="GB51" s="49"/>
      <c r="GC51" s="49"/>
      <c r="GD51" s="49"/>
      <c r="GE51" s="49"/>
      <c r="GF51" s="49"/>
      <c r="GG51" s="49"/>
      <c r="GH51" s="49"/>
      <c r="GI51" s="49"/>
      <c r="GJ51" s="49"/>
      <c r="GK51" s="49"/>
      <c r="GL51" s="49"/>
      <c r="GM51" s="49"/>
      <c r="GN51" s="49"/>
      <c r="GO51" s="49"/>
      <c r="GP51" s="49"/>
      <c r="GQ51" s="49"/>
      <c r="GR51" s="49"/>
      <c r="GS51" s="49"/>
      <c r="GT51" s="49"/>
      <c r="GU51" s="49"/>
      <c r="GV51" s="49"/>
      <c r="GW51" s="49"/>
      <c r="GX51" s="49"/>
      <c r="GY51" s="49"/>
      <c r="GZ51" s="49"/>
      <c r="HA51" s="49"/>
      <c r="HB51" s="49"/>
      <c r="HC51" s="49"/>
      <c r="HD51" s="49"/>
      <c r="HE51" s="49"/>
      <c r="HF51" s="49"/>
      <c r="HG51" s="49"/>
      <c r="HH51" s="49"/>
      <c r="HI51" s="49"/>
      <c r="HJ51" s="49"/>
      <c r="HK51" s="49"/>
      <c r="HL51" s="49"/>
      <c r="HM51" s="49"/>
      <c r="HN51" s="49"/>
      <c r="HO51" s="49"/>
      <c r="HP51" s="49"/>
      <c r="HQ51" s="49"/>
      <c r="HR51" s="49"/>
      <c r="HS51" s="49"/>
      <c r="HT51" s="49"/>
      <c r="HU51" s="49"/>
      <c r="HV51" s="49"/>
      <c r="HW51" s="49"/>
      <c r="HX51" s="49"/>
      <c r="HY51" s="49"/>
      <c r="HZ51" s="49"/>
      <c r="IA51" s="49"/>
      <c r="IB51" s="49"/>
      <c r="IC51" s="49"/>
      <c r="ID51" s="49"/>
      <c r="IE51" s="49"/>
      <c r="IF51" s="49"/>
      <c r="IG51" s="49"/>
      <c r="IH51" s="49"/>
      <c r="II51" s="49"/>
      <c r="IJ51" s="49"/>
      <c r="IK51" s="49"/>
      <c r="IL51" s="49"/>
      <c r="IM51" s="49"/>
    </row>
    <row r="52" spans="1:247" s="58" customFormat="1" ht="12.75" customHeight="1" x14ac:dyDescent="0.25">
      <c r="A52" s="57"/>
      <c r="B52" s="58" t="str">
        <f>+B15</f>
        <v>Daily</v>
      </c>
      <c r="D52" s="59">
        <f>+D43+D34+D25+D15</f>
        <v>38400.789709999968</v>
      </c>
      <c r="E52" s="60">
        <f>+E43+E34+E25+E15</f>
        <v>7633.540524</v>
      </c>
      <c r="F52" s="61">
        <f>IF(E52+D52=0," ",E52+D52)</f>
        <v>46034.330233999965</v>
      </c>
      <c r="G52" s="59">
        <f>+G43+G34+G25+G15</f>
        <v>38445.521471999971</v>
      </c>
      <c r="H52" s="60">
        <f>+H43+H34+H25+H15</f>
        <v>7318.3481830000001</v>
      </c>
      <c r="I52" s="68">
        <f>IF(H52+G52=0," ",H52+G52)</f>
        <v>45763.869654999973</v>
      </c>
      <c r="J52" s="92">
        <f t="shared" si="8"/>
        <v>-1.1999999999999999E-3</v>
      </c>
      <c r="K52" s="93">
        <f t="shared" si="8"/>
        <v>4.3099999999999999E-2</v>
      </c>
      <c r="L52" s="94">
        <f>IF((F52-I52)/I52=0," ",ROUND((F52-I52)/I52,4))</f>
        <v>5.8999999999999999E-3</v>
      </c>
    </row>
    <row r="53" spans="1:247" s="58" customFormat="1" ht="12.75" customHeight="1" x14ac:dyDescent="0.25">
      <c r="A53" s="57"/>
      <c r="B53" s="58" t="str">
        <f>+B16</f>
        <v>Estimated Positive</v>
      </c>
      <c r="D53" s="59">
        <f>+D16+D26+D35+D44</f>
        <v>18936.892702323541</v>
      </c>
      <c r="E53" s="60">
        <f>+E16+E26+E35+E44</f>
        <v>3286.8835032382372</v>
      </c>
      <c r="F53" s="61">
        <f>IF(E53+D53=0," ",E53+D53)</f>
        <v>22223.776205561779</v>
      </c>
      <c r="G53" s="59">
        <f>+G16+G26+G35+G44</f>
        <v>18936.892702323541</v>
      </c>
      <c r="H53" s="60">
        <f>+H16+H26+H35+H44</f>
        <v>3286.8835032382372</v>
      </c>
      <c r="I53" s="61">
        <f>IF(H53+G53=0," ",H53+G53)</f>
        <v>22223.776205561779</v>
      </c>
      <c r="J53" s="92">
        <f t="shared" si="8"/>
        <v>0</v>
      </c>
      <c r="K53" s="93">
        <f t="shared" si="8"/>
        <v>0</v>
      </c>
      <c r="L53" s="94" t="str">
        <f>IF((F53-I53)/I53=0," ",ROUND((F53-I53)/I53,4))</f>
        <v xml:space="preserve"> </v>
      </c>
    </row>
    <row r="54" spans="1:247" s="58" customFormat="1" ht="12.75" customHeight="1" x14ac:dyDescent="0.25">
      <c r="A54" s="57"/>
      <c r="B54" s="58" t="str">
        <f>+B17</f>
        <v>Estimated Special Positive</v>
      </c>
      <c r="D54" s="59">
        <f>+D17</f>
        <v>16577.117579999998</v>
      </c>
      <c r="E54" s="60">
        <f>+E17</f>
        <v>0</v>
      </c>
      <c r="F54" s="61">
        <f>IF(E54+D54=0," ",E54+D54)</f>
        <v>16577.117579999998</v>
      </c>
      <c r="G54" s="59">
        <f>+G17</f>
        <v>16577.117579999998</v>
      </c>
      <c r="H54" s="60">
        <f>+H17</f>
        <v>0</v>
      </c>
      <c r="I54" s="61">
        <f>IF(H54+G54=0," ",H54+G54)</f>
        <v>16577.117579999998</v>
      </c>
      <c r="J54" s="92"/>
      <c r="K54" s="93"/>
      <c r="L54" s="94"/>
    </row>
    <row r="55" spans="1:247" ht="6" customHeight="1" x14ac:dyDescent="0.25">
      <c r="A55" s="69"/>
      <c r="B55" s="70"/>
      <c r="D55" s="71"/>
      <c r="E55" s="72"/>
      <c r="F55" s="73"/>
      <c r="G55" s="71"/>
      <c r="I55" s="74"/>
      <c r="J55" s="63"/>
      <c r="K55" s="64"/>
      <c r="L55" s="65"/>
    </row>
    <row r="56" spans="1:247" ht="13.8" thickBot="1" x14ac:dyDescent="0.3">
      <c r="A56" s="69"/>
      <c r="C56" s="6" t="s">
        <v>14</v>
      </c>
      <c r="D56" s="75">
        <f t="shared" ref="D56:I56" si="9">SUM(D51:D55)</f>
        <v>494793.53228532337</v>
      </c>
      <c r="E56" s="76">
        <f t="shared" si="9"/>
        <v>109693.21401123819</v>
      </c>
      <c r="F56" s="77">
        <f t="shared" si="9"/>
        <v>604486.74629656156</v>
      </c>
      <c r="G56" s="75">
        <f t="shared" si="9"/>
        <v>507403.44816032331</v>
      </c>
      <c r="H56" s="76">
        <f t="shared" si="9"/>
        <v>127205.70990523818</v>
      </c>
      <c r="I56" s="76">
        <f t="shared" si="9"/>
        <v>634609.15806556144</v>
      </c>
      <c r="J56" s="78">
        <f>IF((D56-G56)/G56=0," ",ROUND((D56-G56)/G56,4))</f>
        <v>-2.4899999999999999E-2</v>
      </c>
      <c r="K56" s="79">
        <f>IF((E56-H56)/H56=0," ",ROUND((E56-H56)/H56,4))</f>
        <v>-0.13769999999999999</v>
      </c>
      <c r="L56" s="80">
        <f>IF((F56-I56)/I56=0," ",ROUND((F56-I56)/I56,4))</f>
        <v>-4.7500000000000001E-2</v>
      </c>
    </row>
    <row r="57" spans="1:247" ht="7.95" customHeight="1" thickTop="1" x14ac:dyDescent="0.25">
      <c r="A57" s="69"/>
      <c r="D57" s="71"/>
      <c r="E57" s="74"/>
      <c r="F57" s="73"/>
      <c r="G57" s="71"/>
      <c r="H57" s="81"/>
      <c r="I57" s="81"/>
      <c r="J57" s="63"/>
      <c r="K57" s="64"/>
      <c r="L57" s="65"/>
    </row>
    <row r="58" spans="1:247" s="72" customFormat="1" ht="13.8" thickBot="1" x14ac:dyDescent="0.3">
      <c r="A58" s="82"/>
      <c r="B58" s="83"/>
      <c r="C58" s="83" t="s">
        <v>15</v>
      </c>
      <c r="D58" s="84">
        <f>IF(D21+D30+D39+D48=0," ",D21+D30+D39+D48)</f>
        <v>58384</v>
      </c>
      <c r="E58" s="85">
        <f>IF(E21+E30+E39+E48=0," ",E21+E30+E39+E48)</f>
        <v>8075</v>
      </c>
      <c r="F58" s="86">
        <f>IF(E58+D58=0," ",E58+D58)</f>
        <v>66459</v>
      </c>
      <c r="G58" s="84">
        <f>IF(G21+G30+G39+G48=0," ",G21+G30+G39+G48)</f>
        <v>59841</v>
      </c>
      <c r="H58" s="85">
        <f>IF(H21+H30+H39+H48=0," ",H21+H30+H39+H48)</f>
        <v>9259</v>
      </c>
      <c r="I58" s="86">
        <f>IF(H58+G58=0," ",H58+G58)</f>
        <v>69100</v>
      </c>
      <c r="J58" s="87">
        <f>IF((D58-G58)/G58=0," ",ROUND((D58-G58)/G58,4))</f>
        <v>-2.4299999999999999E-2</v>
      </c>
      <c r="K58" s="88">
        <f>IF((E58-H58)/H58=0," ",ROUND((E58-H58)/H58,4))</f>
        <v>-0.12790000000000001</v>
      </c>
      <c r="L58" s="89">
        <f>IF((F58-I58)/I58=0," ",ROUND((F58-I58)/I58,4))</f>
        <v>-3.8199999999999998E-2</v>
      </c>
    </row>
    <row r="59" spans="1:247" s="72" customFormat="1" ht="6.75" customHeight="1" x14ac:dyDescent="0.25">
      <c r="D59" s="74"/>
      <c r="E59" s="74"/>
      <c r="F59" s="74"/>
      <c r="G59" s="74"/>
      <c r="H59" s="74"/>
      <c r="I59" s="64"/>
      <c r="J59" s="64"/>
      <c r="K59" s="64"/>
    </row>
    <row r="60" spans="1:247" s="96" customFormat="1" ht="15" customHeight="1" x14ac:dyDescent="0.25">
      <c r="A60" s="95" t="s">
        <v>21</v>
      </c>
      <c r="D60" s="51"/>
      <c r="E60" s="51"/>
      <c r="F60" s="51"/>
      <c r="G60" s="51"/>
      <c r="H60" s="51"/>
      <c r="I60" s="97"/>
      <c r="J60" s="97"/>
      <c r="K60" s="97"/>
    </row>
    <row r="61" spans="1:247" s="101" customFormat="1" ht="15" customHeight="1" x14ac:dyDescent="0.25">
      <c r="A61" s="98"/>
      <c r="B61" s="99"/>
      <c r="C61" s="100" t="s">
        <v>22</v>
      </c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23"/>
      <c r="S61" s="23"/>
      <c r="T61" s="23"/>
    </row>
    <row r="62" spans="1:247" s="101" customFormat="1" ht="15" customHeight="1" x14ac:dyDescent="0.25">
      <c r="A62" s="98"/>
      <c r="B62" s="99"/>
      <c r="C62" s="98" t="s">
        <v>23</v>
      </c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23"/>
      <c r="S62" s="23"/>
      <c r="T62" s="23"/>
    </row>
    <row r="63" spans="1:247" s="106" customFormat="1" ht="15" customHeight="1" x14ac:dyDescent="0.25">
      <c r="A63" s="98"/>
      <c r="B63" s="99"/>
      <c r="C63" s="100" t="s">
        <v>24</v>
      </c>
      <c r="D63" s="102"/>
      <c r="E63" s="102"/>
      <c r="F63" s="102"/>
      <c r="G63" s="102"/>
      <c r="H63" s="102"/>
      <c r="I63" s="102"/>
      <c r="J63" s="103"/>
      <c r="K63" s="103"/>
      <c r="L63" s="103"/>
      <c r="M63" s="104"/>
      <c r="N63" s="104"/>
      <c r="O63" s="104"/>
      <c r="P63" s="104"/>
      <c r="Q63" s="104"/>
      <c r="R63" s="105"/>
      <c r="S63" s="105"/>
      <c r="T63" s="105"/>
    </row>
    <row r="64" spans="1:247" s="106" customFormat="1" ht="15" customHeight="1" x14ac:dyDescent="0.25">
      <c r="A64" s="98"/>
      <c r="B64" s="99"/>
      <c r="C64" s="98" t="s">
        <v>25</v>
      </c>
      <c r="D64" s="102"/>
      <c r="E64" s="102"/>
      <c r="F64" s="102"/>
      <c r="G64" s="102"/>
      <c r="H64" s="102"/>
      <c r="I64" s="102"/>
      <c r="J64" s="103"/>
      <c r="K64" s="103"/>
      <c r="L64" s="103"/>
      <c r="M64" s="104"/>
      <c r="N64" s="104"/>
      <c r="O64" s="104"/>
      <c r="P64" s="104"/>
      <c r="Q64" s="104"/>
      <c r="R64" s="105"/>
      <c r="S64" s="105"/>
      <c r="T64" s="105"/>
    </row>
    <row r="65" spans="1:20" s="101" customFormat="1" ht="15" customHeight="1" x14ac:dyDescent="0.25">
      <c r="A65" s="98"/>
      <c r="B65" s="98"/>
      <c r="C65" s="100" t="s">
        <v>26</v>
      </c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23"/>
      <c r="S65" s="23"/>
      <c r="T65" s="23"/>
    </row>
    <row r="66" spans="1:20" s="101" customFormat="1" ht="15" customHeight="1" x14ac:dyDescent="0.25">
      <c r="A66" s="98"/>
      <c r="B66" s="98"/>
      <c r="C66" s="98" t="s">
        <v>27</v>
      </c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23"/>
      <c r="S66" s="23"/>
      <c r="T66" s="23"/>
    </row>
    <row r="67" spans="1:20" x14ac:dyDescent="0.25">
      <c r="C67" s="107" t="s">
        <v>28</v>
      </c>
      <c r="D67" s="81"/>
      <c r="E67" s="81"/>
      <c r="F67" s="81"/>
      <c r="G67" s="81"/>
      <c r="H67" s="81"/>
      <c r="I67" s="81"/>
      <c r="J67" s="108"/>
      <c r="K67" s="108"/>
      <c r="L67" s="108"/>
    </row>
    <row r="68" spans="1:20" s="23" customFormat="1" x14ac:dyDescent="0.25">
      <c r="C68" s="109"/>
      <c r="I68" s="110"/>
    </row>
    <row r="69" spans="1:20" x14ac:dyDescent="0.25">
      <c r="H69" s="111" t="s">
        <v>29</v>
      </c>
      <c r="I69" s="110">
        <f>I58-2195-4922-1496-208+2444+1079+1358+407</f>
        <v>65567</v>
      </c>
    </row>
  </sheetData>
  <mergeCells count="12">
    <mergeCell ref="E8:F8"/>
    <mergeCell ref="H8:I8"/>
    <mergeCell ref="D9:E9"/>
    <mergeCell ref="G9:H9"/>
    <mergeCell ref="E10:F10"/>
    <mergeCell ref="H10:I10"/>
    <mergeCell ref="A1:L1"/>
    <mergeCell ref="A3:L3"/>
    <mergeCell ref="E4:F4"/>
    <mergeCell ref="G4:H4"/>
    <mergeCell ref="E5:F5"/>
    <mergeCell ref="G5:L5"/>
  </mergeCells>
  <printOptions horizontalCentered="1"/>
  <pageMargins left="0.19" right="0.18" top="0.51" bottom="0.36" header="0.2" footer="0.19"/>
  <pageSetup scale="89" orientation="portrait" r:id="rId1"/>
  <headerFooter alignWithMargins="0">
    <oddFooter>&amp;L&amp;"Arial,Italic"&amp;8&amp;F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DW</vt:lpstr>
      <vt:lpstr>DW!Print_Area</vt:lpstr>
    </vt:vector>
  </TitlesOfParts>
  <Company>Los Rios Community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W0000821</dc:creator>
  <cp:lastModifiedBy>W0000821</cp:lastModifiedBy>
  <dcterms:created xsi:type="dcterms:W3CDTF">2017-07-24T16:13:43Z</dcterms:created>
  <dcterms:modified xsi:type="dcterms:W3CDTF">2017-07-24T16:15:22Z</dcterms:modified>
</cp:coreProperties>
</file>